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drawings/drawing2.xml" ContentType="application/vnd.openxmlformats-officedocument.drawing+xml"/>
  <Override PartName="/xl/ink/ink1.xml" ContentType="application/inkml+xml"/>
  <Override PartName="/xl/ink/ink2.xml" ContentType="application/inkml+xml"/>
  <Override PartName="/xl/ink/ink3.xml" ContentType="application/inkml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Metadata/LabelInfo.xml" ContentType="application/vnd.ms-office.classificationlabels+xml"/>
  <Override PartName="/xl/webextensions/taskpanes.xml" ContentType="application/vnd.ms-office.webextensiontaskpanes+xml"/>
  <Override PartName="/xl/webextensions/webextension1.xml" ContentType="application/vnd.ms-office.webextensio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microsoft.com/office/2011/relationships/webextensiontaskpanes" Target="xl/webextensions/taskpanes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6" Type="http://schemas.openxmlformats.org/officeDocument/2006/relationships/custom-properties" Target="docProps/custom.xml"/><Relationship Id="rId5" Type="http://schemas.openxmlformats.org/officeDocument/2006/relationships/extended-properties" Target="docProps/app.xml"/><Relationship Id="rId4" Type="http://schemas.openxmlformats.org/package/2006/relationships/metadata/core-properties" Target="docProps/core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426"/>
  <fileSharing readOnlyRecommended="1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https://lloydsoflondon-my.sharepoint.com/personal/lime_lloyds_com/Documents/Desktop/"/>
    </mc:Choice>
  </mc:AlternateContent>
  <xr:revisionPtr revIDLastSave="0" documentId="8_{5AC61421-A585-4C65-B83A-14178FE6A1CA}" xr6:coauthVersionLast="47" xr6:coauthVersionMax="47" xr10:uidLastSave="{00000000-0000-0000-0000-000000000000}"/>
  <bookViews>
    <workbookView xWindow="28680" yWindow="-330" windowWidth="29040" windowHeight="15720" tabRatio="923" activeTab="1" xr2:uid="{E6B42458-C917-4124-B692-28745845B9C1}"/>
  </bookViews>
  <sheets>
    <sheet name="Change Tracker" sheetId="95" r:id="rId1"/>
    <sheet name="Key inputs" sheetId="37" r:id="rId2"/>
    <sheet name="KPMG validations clean ups" sheetId="99" state="hidden" r:id="rId3"/>
    <sheet name="Direct validations" sheetId="92" r:id="rId4"/>
    <sheet name="Indirect validations" sheetId="94" r:id="rId5"/>
    <sheet name="Content" sheetId="1" r:id="rId6"/>
    <sheet name="Primary statements --- &gt;&gt;&gt;" sheetId="64" r:id="rId7"/>
    <sheet name="Statement of profit and loss" sheetId="2" r:id="rId8"/>
    <sheet name="Balance Sheet" sheetId="3" r:id="rId9"/>
    <sheet name="Statement of Change in members " sheetId="40" r:id="rId10"/>
    <sheet name="Notes --- &gt;&gt;&gt;" sheetId="4" r:id="rId11"/>
    <sheet name="Risk Management Note --- &gt;&gt;&gt;" sheetId="5" r:id="rId12"/>
    <sheet name="Exposure to credit risk" sheetId="82" r:id="rId13"/>
    <sheet name="Financial Assets past due" sheetId="83" r:id="rId14"/>
    <sheet name="Age analysis of past due no imp" sheetId="84" r:id="rId15"/>
    <sheet name="Maturity analysis of syndicate " sheetId="11" r:id="rId16"/>
    <sheet name="Currency risk" sheetId="88" r:id="rId17"/>
    <sheet name="Sensitivity analysis market" sheetId="13" r:id="rId18"/>
    <sheet name="Other claims notes --- &gt;&gt;&gt;" sheetId="30" r:id="rId19"/>
    <sheet name="Claims development table; gross" sheetId="26" r:id="rId20"/>
    <sheet name="Claims development table; net" sheetId="98" r:id="rId21"/>
    <sheet name="Discount rates and mean terms" sheetId="90" r:id="rId22"/>
    <sheet name="Discounted claims values" sheetId="77" r:id="rId23"/>
    <sheet name="Other notes --- &gt;&gt;&gt;" sheetId="78" r:id="rId24"/>
    <sheet name="Analysis of underwriting re" sheetId="87" r:id="rId25"/>
    <sheet name="Geographical split of gross " sheetId="79" r:id="rId26"/>
    <sheet name="Net operating expenses" sheetId="17" r:id="rId27"/>
    <sheet name="Investment return" sheetId="19" r:id="rId28"/>
    <sheet name=" Financial Investments (FI)" sheetId="86" r:id="rId29"/>
    <sheet name="Assets by FV hierarchy class" sheetId="85" r:id="rId30"/>
    <sheet name="Debtors" sheetId="96" r:id="rId31"/>
    <sheet name="Creditors" sheetId="97" r:id="rId32"/>
    <sheet name="Foreign exchange rates" sheetId="62" r:id="rId33"/>
  </sheets>
  <definedNames>
    <definedName name="_xlnm._FilterDatabase" localSheetId="0" hidden="1">'Change Tracker'!$A$3:$D$52</definedName>
    <definedName name="_Toc157772369" localSheetId="7">'Statement of profit and loss'!$C$3</definedName>
    <definedName name="_Toc157772370" localSheetId="7">'Statement of profit and loss'!$C$4</definedName>
    <definedName name="_Toc157772372" localSheetId="7">'Statement of profit and loss'!$C$40</definedName>
    <definedName name="_Toc157772373" localSheetId="8">'Balance Sheet'!$C$3</definedName>
    <definedName name="_Toc157772374" localSheetId="8">'Balance Sheet'!$C$33</definedName>
    <definedName name="_Toc157772380" localSheetId="14">'Age analysis of past due no imp'!$C$2</definedName>
    <definedName name="_Toc157772380" localSheetId="13">'Financial Assets past due'!$C$2</definedName>
    <definedName name="_Toc157772381" localSheetId="15">'Maturity analysis of syndicate '!$C$2</definedName>
    <definedName name="_Toc157772382" localSheetId="16">'Currency risk'!$C$2</definedName>
    <definedName name="_Toc157772383" localSheetId="17">'Sensitivity analysis market'!$C$2</definedName>
    <definedName name="_Toc157772384" localSheetId="25">'Geographical split of gross '!$C$2</definedName>
    <definedName name="_Toc157772386" localSheetId="31">Creditors!$C$2</definedName>
    <definedName name="_Toc157772386" localSheetId="30">Debtors!$C$2</definedName>
    <definedName name="_Toc157772386" localSheetId="26">'Net operating expenses'!$C$2</definedName>
    <definedName name="_Toc157772387" localSheetId="27">'Investment return'!$C$2</definedName>
    <definedName name="_Toc157772388" localSheetId="28">' Financial Investments (FI)'!$C$2</definedName>
    <definedName name="_Toc157772389" localSheetId="29">'Assets by FV hierarchy class'!$C$2</definedName>
    <definedName name="_Toc157772393" localSheetId="19">'Claims development table; gross'!$R$57</definedName>
    <definedName name="_Toc157772393" localSheetId="20">'Claims development table; net'!$R$57</definedName>
    <definedName name="_Toc157772401" localSheetId="21">'Discount rates and mean terms'!$C$2</definedName>
    <definedName name="_Toc157772402" localSheetId="22">'Discounted claims values'!$C$2</definedName>
    <definedName name="_xlnm.Print_Area" localSheetId="28">' Financial Investments (FI)'!$B$1:$L$130</definedName>
    <definedName name="_xlnm.Print_Area" localSheetId="29">'Assets by FV hierarchy class'!$A$1:$R$122</definedName>
    <definedName name="_xlnm.Print_Area" localSheetId="8">'Balance Sheet'!$B$2:$L$119</definedName>
    <definedName name="_xlnm.Print_Area" localSheetId="0">'Change Tracker'!$A$1:$D$73</definedName>
    <definedName name="_xlnm.Print_Area" localSheetId="5">Content!$B$1:$G$28</definedName>
    <definedName name="_xlnm.Print_Area" localSheetId="31">Creditors!$A$1:$M$34</definedName>
    <definedName name="_xlnm.Print_Area" localSheetId="30">Debtors!$A$1:$M$35</definedName>
    <definedName name="_xlnm.Print_Area" localSheetId="3">'Direct validations'!$B$1:$V$509</definedName>
    <definedName name="_xlnm.Print_Area" localSheetId="12">'Exposure to credit risk'!$B$2:$V$177</definedName>
    <definedName name="_xlnm.Print_Area" localSheetId="13">'Financial Assets past due'!$B$1:$R$185</definedName>
    <definedName name="_xlnm.Print_Area" localSheetId="32">'Foreign exchange rates'!$A$1:$H$23</definedName>
    <definedName name="_xlnm.Print_Area" localSheetId="25">'Geographical split of gross '!$B$2:$L$21</definedName>
    <definedName name="_xlnm.Print_Area" localSheetId="4">'Indirect validations'!$B$1:$V$325</definedName>
    <definedName name="_xlnm.Print_Area" localSheetId="1">'Key inputs'!$B$2:$N$36</definedName>
    <definedName name="_xlnm.Print_Area" localSheetId="15">'Maturity analysis of syndicate '!$B$2:$L$87</definedName>
    <definedName name="_xlnm.Print_Area" localSheetId="26">'Net operating expenses'!$A$1:$M$49</definedName>
    <definedName name="_xlnm.Print_Area" localSheetId="10">'Notes --- &gt;&gt;&gt;'!$A$1:$J$6</definedName>
    <definedName name="_xlnm.Print_Area" localSheetId="11">'Risk Management Note --- &gt;&gt;&gt;'!$A$1:$J$6</definedName>
    <definedName name="_xlnm.Print_Area" localSheetId="7">'Statement of profit and loss'!$B$2:$L$126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R147" i="83" l="1"/>
  <c r="R124" i="83"/>
  <c r="R101" i="83"/>
  <c r="R78" i="83"/>
  <c r="O47" i="83"/>
  <c r="N47" i="83"/>
  <c r="Q24" i="83"/>
  <c r="P24" i="83"/>
  <c r="O24" i="83"/>
  <c r="N24" i="83"/>
  <c r="M356" i="92"/>
  <c r="O356" i="92" s="1"/>
  <c r="F356" i="92"/>
  <c r="H356" i="92" s="1"/>
  <c r="M355" i="92"/>
  <c r="O355" i="92" s="1"/>
  <c r="F355" i="92"/>
  <c r="H355" i="92" s="1"/>
  <c r="M354" i="92"/>
  <c r="O354" i="92" s="1"/>
  <c r="F354" i="92"/>
  <c r="H354" i="92" s="1"/>
  <c r="M353" i="92"/>
  <c r="O353" i="92" s="1"/>
  <c r="F353" i="92"/>
  <c r="H353" i="92" s="1"/>
  <c r="M352" i="92"/>
  <c r="O352" i="92" s="1"/>
  <c r="F352" i="92"/>
  <c r="H352" i="92" s="1"/>
  <c r="M351" i="92"/>
  <c r="O351" i="92" s="1"/>
  <c r="F351" i="92"/>
  <c r="H351" i="92" s="1"/>
  <c r="M350" i="92"/>
  <c r="O350" i="92" s="1"/>
  <c r="F350" i="92"/>
  <c r="H350" i="92" s="1"/>
  <c r="M349" i="92"/>
  <c r="O349" i="92" s="1"/>
  <c r="F349" i="92"/>
  <c r="H349" i="92" s="1"/>
  <c r="L293" i="92"/>
  <c r="L292" i="92"/>
  <c r="L291" i="92"/>
  <c r="L290" i="92"/>
  <c r="L289" i="92"/>
  <c r="L288" i="92"/>
  <c r="L287" i="92"/>
  <c r="L286" i="92"/>
  <c r="E293" i="92"/>
  <c r="E292" i="92"/>
  <c r="E291" i="92"/>
  <c r="E290" i="92"/>
  <c r="E289" i="92"/>
  <c r="E288" i="92"/>
  <c r="E287" i="92"/>
  <c r="E286" i="92"/>
  <c r="M212" i="92"/>
  <c r="O212" i="92" s="1"/>
  <c r="F212" i="92"/>
  <c r="M211" i="92"/>
  <c r="O211" i="92" s="1"/>
  <c r="F211" i="92"/>
  <c r="M210" i="92"/>
  <c r="O210" i="92" s="1"/>
  <c r="F210" i="92"/>
  <c r="M209" i="92"/>
  <c r="O209" i="92" s="1"/>
  <c r="F209" i="92"/>
  <c r="M208" i="92"/>
  <c r="O208" i="92" s="1"/>
  <c r="F208" i="92"/>
  <c r="M207" i="92"/>
  <c r="O207" i="92" s="1"/>
  <c r="F207" i="92"/>
  <c r="M206" i="92"/>
  <c r="O206" i="92" s="1"/>
  <c r="F206" i="92"/>
  <c r="M205" i="92"/>
  <c r="O205" i="92" s="1"/>
  <c r="F205" i="92"/>
  <c r="E176" i="84" l="1"/>
  <c r="F176" i="84"/>
  <c r="G176" i="84"/>
  <c r="H176" i="84"/>
  <c r="E177" i="84"/>
  <c r="F177" i="84"/>
  <c r="G177" i="84"/>
  <c r="H177" i="84"/>
  <c r="N176" i="84"/>
  <c r="O176" i="84"/>
  <c r="P176" i="84"/>
  <c r="Q176" i="84"/>
  <c r="R154" i="84"/>
  <c r="I154" i="84"/>
  <c r="R132" i="84"/>
  <c r="I132" i="84"/>
  <c r="I133" i="84"/>
  <c r="R110" i="84"/>
  <c r="I110" i="84"/>
  <c r="R88" i="84"/>
  <c r="I88" i="84"/>
  <c r="R66" i="84"/>
  <c r="I66" i="84"/>
  <c r="R44" i="84"/>
  <c r="I44" i="84"/>
  <c r="R22" i="84"/>
  <c r="I22" i="84"/>
  <c r="N183" i="83"/>
  <c r="O183" i="83"/>
  <c r="P183" i="83"/>
  <c r="Q183" i="83"/>
  <c r="H183" i="83"/>
  <c r="G183" i="83"/>
  <c r="F183" i="83"/>
  <c r="E183" i="83"/>
  <c r="R160" i="83"/>
  <c r="I160" i="83"/>
  <c r="R137" i="83"/>
  <c r="I137" i="83"/>
  <c r="R114" i="83"/>
  <c r="I114" i="83"/>
  <c r="R91" i="83"/>
  <c r="I91" i="83"/>
  <c r="R68" i="83"/>
  <c r="I68" i="83"/>
  <c r="R45" i="83"/>
  <c r="I45" i="83"/>
  <c r="R22" i="83"/>
  <c r="R183" i="83" s="1"/>
  <c r="I22" i="83"/>
  <c r="I183" i="83" s="1"/>
  <c r="P175" i="82"/>
  <c r="Q175" i="82"/>
  <c r="R175" i="82"/>
  <c r="S175" i="82"/>
  <c r="T175" i="82"/>
  <c r="U175" i="82"/>
  <c r="P176" i="82"/>
  <c r="Q176" i="82"/>
  <c r="R176" i="82"/>
  <c r="S176" i="82"/>
  <c r="T176" i="82"/>
  <c r="U176" i="82"/>
  <c r="E175" i="82"/>
  <c r="F175" i="82"/>
  <c r="G175" i="82"/>
  <c r="H175" i="82"/>
  <c r="I175" i="82"/>
  <c r="J175" i="82"/>
  <c r="E176" i="82"/>
  <c r="F176" i="82"/>
  <c r="G176" i="82"/>
  <c r="H176" i="82"/>
  <c r="I176" i="82"/>
  <c r="J176" i="82"/>
  <c r="V153" i="82"/>
  <c r="K153" i="82"/>
  <c r="V131" i="82"/>
  <c r="K131" i="82"/>
  <c r="V109" i="82"/>
  <c r="K109" i="82"/>
  <c r="V87" i="82"/>
  <c r="K87" i="82"/>
  <c r="V65" i="82"/>
  <c r="K65" i="82"/>
  <c r="V43" i="82"/>
  <c r="V44" i="82"/>
  <c r="K43" i="82"/>
  <c r="V21" i="82"/>
  <c r="K21" i="82"/>
  <c r="I176" i="84" l="1"/>
  <c r="R176" i="84"/>
  <c r="K175" i="82"/>
  <c r="V175" i="82"/>
  <c r="F156" i="84"/>
  <c r="G156" i="84"/>
  <c r="H156" i="84"/>
  <c r="F134" i="84"/>
  <c r="G134" i="84"/>
  <c r="H134" i="84"/>
  <c r="F112" i="84"/>
  <c r="G112" i="84"/>
  <c r="H112" i="84"/>
  <c r="E112" i="84"/>
  <c r="F90" i="84"/>
  <c r="G90" i="84"/>
  <c r="H90" i="84"/>
  <c r="E90" i="84"/>
  <c r="G68" i="84"/>
  <c r="H68" i="84"/>
  <c r="F68" i="84"/>
  <c r="L60" i="2" l="1"/>
  <c r="L33" i="17" l="1"/>
  <c r="N169" i="87"/>
  <c r="O169" i="87"/>
  <c r="P169" i="87"/>
  <c r="Q169" i="87"/>
  <c r="M169" i="87"/>
  <c r="E169" i="87"/>
  <c r="F169" i="87"/>
  <c r="G169" i="87"/>
  <c r="H169" i="87"/>
  <c r="D169" i="87"/>
  <c r="M167" i="92"/>
  <c r="O167" i="92" s="1"/>
  <c r="M166" i="92"/>
  <c r="O166" i="92" s="1"/>
  <c r="M165" i="92"/>
  <c r="O165" i="92" s="1"/>
  <c r="M164" i="92"/>
  <c r="O164" i="92" s="1"/>
  <c r="M163" i="92"/>
  <c r="O163" i="92" s="1"/>
  <c r="M162" i="92"/>
  <c r="M161" i="92"/>
  <c r="O161" i="92" s="1"/>
  <c r="M160" i="92"/>
  <c r="M158" i="92"/>
  <c r="O158" i="92" s="1"/>
  <c r="M157" i="92"/>
  <c r="M156" i="92"/>
  <c r="O156" i="92" s="1"/>
  <c r="M155" i="92"/>
  <c r="O155" i="92" s="1"/>
  <c r="M154" i="92"/>
  <c r="O154" i="92" s="1"/>
  <c r="M153" i="92"/>
  <c r="M152" i="92"/>
  <c r="M151" i="92"/>
  <c r="M149" i="92"/>
  <c r="M148" i="92"/>
  <c r="O148" i="92" s="1"/>
  <c r="M147" i="92"/>
  <c r="O147" i="92" s="1"/>
  <c r="M146" i="92"/>
  <c r="O146" i="92" s="1"/>
  <c r="M145" i="92"/>
  <c r="O145" i="92" s="1"/>
  <c r="M144" i="92"/>
  <c r="M143" i="92"/>
  <c r="M142" i="92"/>
  <c r="M140" i="92"/>
  <c r="M139" i="92"/>
  <c r="O139" i="92" s="1"/>
  <c r="M138" i="92"/>
  <c r="O138" i="92" s="1"/>
  <c r="M137" i="92"/>
  <c r="O137" i="92" s="1"/>
  <c r="M136" i="92"/>
  <c r="O136" i="92" s="1"/>
  <c r="M135" i="92"/>
  <c r="M134" i="92"/>
  <c r="M133" i="92"/>
  <c r="M131" i="92"/>
  <c r="M130" i="92"/>
  <c r="O130" i="92" s="1"/>
  <c r="M129" i="92"/>
  <c r="O129" i="92" s="1"/>
  <c r="M128" i="92"/>
  <c r="O128" i="92" s="1"/>
  <c r="M127" i="92"/>
  <c r="O127" i="92" s="1"/>
  <c r="M126" i="92"/>
  <c r="M125" i="92"/>
  <c r="M124" i="92"/>
  <c r="M122" i="92"/>
  <c r="M121" i="92"/>
  <c r="O121" i="92" s="1"/>
  <c r="M120" i="92"/>
  <c r="O120" i="92" s="1"/>
  <c r="M119" i="92"/>
  <c r="O119" i="92" s="1"/>
  <c r="M118" i="92"/>
  <c r="O118" i="92" s="1"/>
  <c r="M117" i="92"/>
  <c r="M116" i="92"/>
  <c r="M115" i="92"/>
  <c r="M113" i="92"/>
  <c r="M112" i="92"/>
  <c r="O112" i="92" s="1"/>
  <c r="M111" i="92"/>
  <c r="O111" i="92" s="1"/>
  <c r="M110" i="92"/>
  <c r="O110" i="92" s="1"/>
  <c r="M109" i="92"/>
  <c r="O109" i="92" s="1"/>
  <c r="M108" i="92"/>
  <c r="M107" i="92"/>
  <c r="M106" i="92"/>
  <c r="M104" i="92"/>
  <c r="O104" i="92" s="1"/>
  <c r="M103" i="92"/>
  <c r="O103" i="92" s="1"/>
  <c r="M102" i="92"/>
  <c r="O102" i="92" s="1"/>
  <c r="M101" i="92"/>
  <c r="O101" i="92" s="1"/>
  <c r="M100" i="92"/>
  <c r="O100" i="92" s="1"/>
  <c r="M99" i="92"/>
  <c r="O99" i="92" s="1"/>
  <c r="M98" i="92"/>
  <c r="M97" i="92"/>
  <c r="M175" i="92"/>
  <c r="O175" i="92" s="1"/>
  <c r="M174" i="92"/>
  <c r="O174" i="92" s="1"/>
  <c r="M173" i="92"/>
  <c r="O173" i="92" s="1"/>
  <c r="M172" i="92"/>
  <c r="O172" i="92" s="1"/>
  <c r="M171" i="92"/>
  <c r="O171" i="92" s="1"/>
  <c r="M170" i="92"/>
  <c r="O170" i="92" s="1"/>
  <c r="M169" i="92"/>
  <c r="O169" i="92" s="1"/>
  <c r="M176" i="92"/>
  <c r="M185" i="92"/>
  <c r="M184" i="92"/>
  <c r="O184" i="92" s="1"/>
  <c r="M183" i="92"/>
  <c r="O183" i="92" s="1"/>
  <c r="M182" i="92"/>
  <c r="O182" i="92" s="1"/>
  <c r="M181" i="92"/>
  <c r="O181" i="92" s="1"/>
  <c r="M180" i="92"/>
  <c r="M179" i="92"/>
  <c r="M178" i="92"/>
  <c r="M293" i="92"/>
  <c r="O293" i="92" s="1"/>
  <c r="F293" i="92"/>
  <c r="H293" i="92" s="1"/>
  <c r="M292" i="92"/>
  <c r="O292" i="92" s="1"/>
  <c r="F292" i="92"/>
  <c r="H292" i="92" s="1"/>
  <c r="M291" i="92"/>
  <c r="O291" i="92" s="1"/>
  <c r="F291" i="92"/>
  <c r="H291" i="92" s="1"/>
  <c r="M290" i="92"/>
  <c r="O290" i="92" s="1"/>
  <c r="F290" i="92"/>
  <c r="H290" i="92" s="1"/>
  <c r="M289" i="92"/>
  <c r="O289" i="92" s="1"/>
  <c r="F289" i="92"/>
  <c r="H289" i="92" s="1"/>
  <c r="M288" i="92"/>
  <c r="O288" i="92" s="1"/>
  <c r="F288" i="92"/>
  <c r="H288" i="92" s="1"/>
  <c r="M287" i="92"/>
  <c r="O287" i="92" s="1"/>
  <c r="F287" i="92"/>
  <c r="H287" i="92" s="1"/>
  <c r="M286" i="92"/>
  <c r="O286" i="92" s="1"/>
  <c r="F286" i="92"/>
  <c r="H286" i="92" s="1"/>
  <c r="Q156" i="84"/>
  <c r="P156" i="84"/>
  <c r="O156" i="84"/>
  <c r="N156" i="84"/>
  <c r="Q134" i="84"/>
  <c r="P134" i="84"/>
  <c r="O134" i="84"/>
  <c r="N134" i="84"/>
  <c r="Q112" i="84"/>
  <c r="P112" i="84"/>
  <c r="O112" i="84"/>
  <c r="N112" i="84"/>
  <c r="Q90" i="84"/>
  <c r="P90" i="84"/>
  <c r="O90" i="84"/>
  <c r="N90" i="84"/>
  <c r="Q68" i="84"/>
  <c r="P68" i="84"/>
  <c r="O68" i="84"/>
  <c r="N68" i="84"/>
  <c r="Q46" i="84"/>
  <c r="P46" i="84"/>
  <c r="O46" i="84"/>
  <c r="N46" i="84"/>
  <c r="O24" i="84"/>
  <c r="N24" i="84"/>
  <c r="Q24" i="84"/>
  <c r="P24" i="84"/>
  <c r="E156" i="84"/>
  <c r="I156" i="84" s="1"/>
  <c r="E134" i="84"/>
  <c r="I134" i="84" s="1"/>
  <c r="E68" i="84"/>
  <c r="H46" i="84"/>
  <c r="G46" i="84"/>
  <c r="F46" i="84"/>
  <c r="E46" i="84"/>
  <c r="H24" i="84"/>
  <c r="G24" i="84"/>
  <c r="F24" i="84"/>
  <c r="E24" i="84"/>
  <c r="C2" i="2"/>
  <c r="C23" i="40"/>
  <c r="C2" i="40"/>
  <c r="C95" i="3"/>
  <c r="C66" i="3"/>
  <c r="C2" i="3"/>
  <c r="E10" i="79"/>
  <c r="N176" i="83"/>
  <c r="O176" i="83"/>
  <c r="P176" i="83"/>
  <c r="Q176" i="83"/>
  <c r="E176" i="83"/>
  <c r="F176" i="83"/>
  <c r="G176" i="83"/>
  <c r="H176" i="83"/>
  <c r="L3" i="85"/>
  <c r="C14" i="79"/>
  <c r="L3" i="87"/>
  <c r="J3" i="77"/>
  <c r="H83" i="98"/>
  <c r="I83" i="98"/>
  <c r="J83" i="98"/>
  <c r="J23" i="98" s="1"/>
  <c r="K83" i="98"/>
  <c r="L83" i="98"/>
  <c r="M83" i="98"/>
  <c r="N83" i="98"/>
  <c r="I3" i="13"/>
  <c r="L3" i="84"/>
  <c r="N3" i="82"/>
  <c r="E117" i="86"/>
  <c r="F117" i="86"/>
  <c r="N80" i="98"/>
  <c r="M80" i="98"/>
  <c r="L80" i="98"/>
  <c r="K80" i="98"/>
  <c r="J80" i="98"/>
  <c r="I80" i="98"/>
  <c r="H80" i="98"/>
  <c r="O80" i="98" s="1"/>
  <c r="O83" i="98" s="1"/>
  <c r="O82" i="98"/>
  <c r="N60" i="98"/>
  <c r="M60" i="98"/>
  <c r="L60" i="98"/>
  <c r="K60" i="98"/>
  <c r="J60" i="98"/>
  <c r="I60" i="98"/>
  <c r="H60" i="98"/>
  <c r="O42" i="98"/>
  <c r="O62" i="98"/>
  <c r="O82" i="26"/>
  <c r="O80" i="26"/>
  <c r="O83" i="26" s="1"/>
  <c r="N60" i="26"/>
  <c r="M60" i="26"/>
  <c r="L60" i="26"/>
  <c r="K60" i="26"/>
  <c r="O60" i="26" s="1"/>
  <c r="O63" i="26" s="1"/>
  <c r="J60" i="26"/>
  <c r="I60" i="26"/>
  <c r="H60" i="26"/>
  <c r="O62" i="26"/>
  <c r="O42" i="26"/>
  <c r="O153" i="87"/>
  <c r="F153" i="87"/>
  <c r="H123" i="88"/>
  <c r="C4" i="97"/>
  <c r="C12" i="97" s="1"/>
  <c r="C4" i="96"/>
  <c r="C12" i="96" s="1"/>
  <c r="K129" i="86"/>
  <c r="E130" i="86"/>
  <c r="K8" i="82"/>
  <c r="N40" i="98"/>
  <c r="M40" i="98"/>
  <c r="L40" i="98"/>
  <c r="L20" i="98" s="1"/>
  <c r="K40" i="98"/>
  <c r="J40" i="98"/>
  <c r="J20" i="98" s="1"/>
  <c r="I40" i="98"/>
  <c r="I20" i="98" s="1"/>
  <c r="H40" i="98"/>
  <c r="N40" i="26"/>
  <c r="N20" i="26" s="1"/>
  <c r="M40" i="26"/>
  <c r="M20" i="26" s="1"/>
  <c r="L40" i="26"/>
  <c r="K40" i="26"/>
  <c r="J40" i="26"/>
  <c r="I40" i="26"/>
  <c r="I20" i="26" s="1"/>
  <c r="H40" i="26"/>
  <c r="H20" i="26" s="1"/>
  <c r="G51" i="2"/>
  <c r="F51" i="2"/>
  <c r="E51" i="2"/>
  <c r="G114" i="2"/>
  <c r="F114" i="2"/>
  <c r="E114" i="2"/>
  <c r="K130" i="86"/>
  <c r="F56" i="3"/>
  <c r="E56" i="3"/>
  <c r="G56" i="3"/>
  <c r="M230" i="92"/>
  <c r="O230" i="92" s="1"/>
  <c r="M229" i="92"/>
  <c r="O229" i="92" s="1"/>
  <c r="M228" i="92"/>
  <c r="O228" i="92" s="1"/>
  <c r="M227" i="92"/>
  <c r="O227" i="92" s="1"/>
  <c r="M226" i="92"/>
  <c r="O226" i="92" s="1"/>
  <c r="M225" i="92"/>
  <c r="O225" i="92" s="1"/>
  <c r="M224" i="92"/>
  <c r="O224" i="92" s="1"/>
  <c r="M223" i="92"/>
  <c r="O223" i="92" s="1"/>
  <c r="M221" i="92"/>
  <c r="O221" i="92" s="1"/>
  <c r="M220" i="92"/>
  <c r="O220" i="92" s="1"/>
  <c r="M219" i="92"/>
  <c r="O219" i="92" s="1"/>
  <c r="M218" i="92"/>
  <c r="O218" i="92" s="1"/>
  <c r="M217" i="92"/>
  <c r="O217" i="92" s="1"/>
  <c r="M216" i="92"/>
  <c r="M215" i="92"/>
  <c r="M214" i="92"/>
  <c r="O214" i="92" s="1"/>
  <c r="M203" i="92"/>
  <c r="O203" i="92" s="1"/>
  <c r="M202" i="92"/>
  <c r="O202" i="92" s="1"/>
  <c r="M201" i="92"/>
  <c r="O201" i="92" s="1"/>
  <c r="M200" i="92"/>
  <c r="O200" i="92" s="1"/>
  <c r="M199" i="92"/>
  <c r="O199" i="92" s="1"/>
  <c r="M198" i="92"/>
  <c r="O198" i="92" s="1"/>
  <c r="M197" i="92"/>
  <c r="O197" i="92" s="1"/>
  <c r="M196" i="92"/>
  <c r="O196" i="92" s="1"/>
  <c r="M194" i="92"/>
  <c r="O194" i="92" s="1"/>
  <c r="M193" i="92"/>
  <c r="O193" i="92" s="1"/>
  <c r="M192" i="92"/>
  <c r="O192" i="92" s="1"/>
  <c r="M191" i="92"/>
  <c r="M190" i="92"/>
  <c r="O190" i="92" s="1"/>
  <c r="M189" i="92"/>
  <c r="M188" i="92"/>
  <c r="O188" i="92" s="1"/>
  <c r="M187" i="92"/>
  <c r="O187" i="92" s="1"/>
  <c r="I23" i="83"/>
  <c r="I19" i="83"/>
  <c r="I9" i="83"/>
  <c r="H43" i="26"/>
  <c r="M43" i="26"/>
  <c r="E53" i="77"/>
  <c r="F53" i="77"/>
  <c r="G53" i="77" s="1"/>
  <c r="T163" i="82"/>
  <c r="R32" i="83"/>
  <c r="R55" i="83"/>
  <c r="E453" i="92"/>
  <c r="L509" i="92"/>
  <c r="L508" i="92"/>
  <c r="L507" i="92"/>
  <c r="L506" i="92"/>
  <c r="L505" i="92"/>
  <c r="L504" i="92"/>
  <c r="L503" i="92"/>
  <c r="L502" i="92"/>
  <c r="E509" i="92"/>
  <c r="E508" i="92"/>
  <c r="E507" i="92"/>
  <c r="E506" i="92"/>
  <c r="G506" i="92" s="1"/>
  <c r="E505" i="92"/>
  <c r="G505" i="92" s="1"/>
  <c r="E504" i="92"/>
  <c r="E503" i="92"/>
  <c r="E502" i="92"/>
  <c r="E301" i="92"/>
  <c r="E299" i="92"/>
  <c r="L311" i="92"/>
  <c r="L310" i="92"/>
  <c r="L309" i="92"/>
  <c r="L308" i="92"/>
  <c r="L307" i="92"/>
  <c r="L306" i="92"/>
  <c r="L305" i="92"/>
  <c r="L221" i="92"/>
  <c r="L220" i="92"/>
  <c r="L219" i="92"/>
  <c r="L218" i="92"/>
  <c r="L217" i="92"/>
  <c r="L216" i="92"/>
  <c r="L215" i="92"/>
  <c r="L214" i="92"/>
  <c r="L203" i="92"/>
  <c r="L202" i="92"/>
  <c r="L201" i="92"/>
  <c r="L200" i="92"/>
  <c r="L199" i="92"/>
  <c r="L198" i="92"/>
  <c r="L197" i="92"/>
  <c r="L196" i="92"/>
  <c r="L194" i="92"/>
  <c r="L193" i="92"/>
  <c r="L192" i="92"/>
  <c r="L191" i="92"/>
  <c r="L190" i="92"/>
  <c r="L189" i="92"/>
  <c r="L188" i="92"/>
  <c r="L187" i="92"/>
  <c r="L185" i="92"/>
  <c r="L184" i="92"/>
  <c r="L183" i="92"/>
  <c r="L182" i="92"/>
  <c r="L181" i="92"/>
  <c r="L180" i="92"/>
  <c r="L179" i="92"/>
  <c r="L178" i="92"/>
  <c r="O163" i="98"/>
  <c r="O143" i="98"/>
  <c r="O123" i="98"/>
  <c r="O103" i="98"/>
  <c r="G40" i="98"/>
  <c r="G20" i="98"/>
  <c r="F40" i="98"/>
  <c r="F20" i="98" s="1"/>
  <c r="E40" i="98"/>
  <c r="O21" i="98"/>
  <c r="O163" i="26"/>
  <c r="O143" i="26"/>
  <c r="O123" i="26"/>
  <c r="O103" i="26"/>
  <c r="O21" i="26"/>
  <c r="G20" i="26"/>
  <c r="F20" i="26"/>
  <c r="E20" i="26"/>
  <c r="L86" i="92"/>
  <c r="L85" i="92"/>
  <c r="L84" i="92"/>
  <c r="L83" i="92"/>
  <c r="L82" i="92"/>
  <c r="L81" i="92"/>
  <c r="L80" i="92"/>
  <c r="L79" i="92"/>
  <c r="L77" i="92"/>
  <c r="L76" i="92"/>
  <c r="L75" i="92"/>
  <c r="L74" i="92"/>
  <c r="L73" i="92"/>
  <c r="L72" i="92"/>
  <c r="L71" i="92"/>
  <c r="L70" i="92"/>
  <c r="E68" i="92"/>
  <c r="G68" i="92" s="1"/>
  <c r="E67" i="92"/>
  <c r="E66" i="92"/>
  <c r="E65" i="92"/>
  <c r="E64" i="92"/>
  <c r="E63" i="92"/>
  <c r="E62" i="92"/>
  <c r="E61" i="92"/>
  <c r="E59" i="92"/>
  <c r="E58" i="92"/>
  <c r="E57" i="92"/>
  <c r="E56" i="92"/>
  <c r="E55" i="92"/>
  <c r="E54" i="92"/>
  <c r="E53" i="92"/>
  <c r="E52" i="92"/>
  <c r="M68" i="92"/>
  <c r="O68" i="92" s="1"/>
  <c r="L68" i="92"/>
  <c r="M67" i="92"/>
  <c r="O67" i="92" s="1"/>
  <c r="L67" i="92"/>
  <c r="M66" i="92"/>
  <c r="O66" i="92" s="1"/>
  <c r="L66" i="92"/>
  <c r="M65" i="92"/>
  <c r="O65" i="92" s="1"/>
  <c r="L65" i="92"/>
  <c r="M64" i="92"/>
  <c r="O64" i="92" s="1"/>
  <c r="L64" i="92"/>
  <c r="M63" i="92"/>
  <c r="O63" i="92" s="1"/>
  <c r="L63" i="92"/>
  <c r="M62" i="92"/>
  <c r="O62" i="92" s="1"/>
  <c r="L62" i="92"/>
  <c r="M61" i="92"/>
  <c r="O61" i="92" s="1"/>
  <c r="L61" i="92"/>
  <c r="M59" i="92"/>
  <c r="O59" i="92" s="1"/>
  <c r="L59" i="92"/>
  <c r="M58" i="92"/>
  <c r="O58" i="92" s="1"/>
  <c r="L58" i="92"/>
  <c r="M57" i="92"/>
  <c r="O57" i="92" s="1"/>
  <c r="L57" i="92"/>
  <c r="M56" i="92"/>
  <c r="O56" i="92" s="1"/>
  <c r="L56" i="92"/>
  <c r="M55" i="92"/>
  <c r="O55" i="92" s="1"/>
  <c r="L55" i="92"/>
  <c r="M54" i="92"/>
  <c r="O54" i="92" s="1"/>
  <c r="L54" i="92"/>
  <c r="M53" i="92"/>
  <c r="O53" i="92" s="1"/>
  <c r="L53" i="92"/>
  <c r="M52" i="92"/>
  <c r="O52" i="92" s="1"/>
  <c r="L52" i="92"/>
  <c r="N163" i="98"/>
  <c r="M163" i="98"/>
  <c r="L163" i="98"/>
  <c r="K163" i="98"/>
  <c r="J163" i="98"/>
  <c r="I163" i="98"/>
  <c r="H163" i="98"/>
  <c r="G163" i="98"/>
  <c r="F163" i="98"/>
  <c r="E163" i="98"/>
  <c r="N143" i="98"/>
  <c r="M143" i="98"/>
  <c r="L143" i="98"/>
  <c r="K143" i="98"/>
  <c r="J143" i="98"/>
  <c r="I143" i="98"/>
  <c r="H143" i="98"/>
  <c r="G143" i="98"/>
  <c r="F143" i="98"/>
  <c r="E143" i="98"/>
  <c r="N123" i="98"/>
  <c r="M123" i="98"/>
  <c r="L123" i="98"/>
  <c r="K123" i="98"/>
  <c r="J123" i="98"/>
  <c r="I123" i="98"/>
  <c r="H123" i="98"/>
  <c r="G123" i="98"/>
  <c r="F123" i="98"/>
  <c r="E123" i="98"/>
  <c r="N103" i="98"/>
  <c r="M103" i="98"/>
  <c r="L103" i="98"/>
  <c r="K103" i="98"/>
  <c r="J103" i="98"/>
  <c r="I103" i="98"/>
  <c r="H103" i="98"/>
  <c r="G103" i="98"/>
  <c r="G23" i="98" s="1"/>
  <c r="F103" i="98"/>
  <c r="E103" i="98"/>
  <c r="G83" i="98"/>
  <c r="F83" i="98"/>
  <c r="E83" i="98"/>
  <c r="N63" i="98"/>
  <c r="M63" i="98"/>
  <c r="L63" i="98"/>
  <c r="L23" i="98" s="1"/>
  <c r="K63" i="98"/>
  <c r="J63" i="98"/>
  <c r="I63" i="98"/>
  <c r="H63" i="98"/>
  <c r="G63" i="98"/>
  <c r="F63" i="98"/>
  <c r="E63" i="98"/>
  <c r="N43" i="98"/>
  <c r="N23" i="98" s="1"/>
  <c r="M43" i="98"/>
  <c r="L43" i="98"/>
  <c r="K43" i="98"/>
  <c r="J43" i="98"/>
  <c r="I43" i="98"/>
  <c r="H43" i="98"/>
  <c r="G43" i="98"/>
  <c r="F43" i="98"/>
  <c r="F23" i="98" s="1"/>
  <c r="E43" i="98"/>
  <c r="N22" i="98"/>
  <c r="M22" i="98"/>
  <c r="L22" i="98"/>
  <c r="K22" i="98"/>
  <c r="J22" i="98"/>
  <c r="I22" i="98"/>
  <c r="H22" i="98"/>
  <c r="G22" i="98"/>
  <c r="F22" i="98"/>
  <c r="E22" i="98"/>
  <c r="E19" i="98"/>
  <c r="F18" i="98"/>
  <c r="E18" i="98"/>
  <c r="G17" i="98"/>
  <c r="F17" i="98"/>
  <c r="E17" i="98"/>
  <c r="H16" i="98"/>
  <c r="G16" i="98"/>
  <c r="F16" i="98"/>
  <c r="E16" i="98"/>
  <c r="I15" i="98"/>
  <c r="H15" i="98"/>
  <c r="G15" i="98"/>
  <c r="F15" i="98"/>
  <c r="E15" i="98"/>
  <c r="J14" i="98"/>
  <c r="I14" i="98"/>
  <c r="H14" i="98"/>
  <c r="G14" i="98"/>
  <c r="F14" i="98"/>
  <c r="E14" i="98"/>
  <c r="K13" i="98"/>
  <c r="J13" i="98"/>
  <c r="I13" i="98"/>
  <c r="H13" i="98"/>
  <c r="G13" i="98"/>
  <c r="F13" i="98"/>
  <c r="E13" i="98"/>
  <c r="L12" i="98"/>
  <c r="K12" i="98"/>
  <c r="J12" i="98"/>
  <c r="I12" i="98"/>
  <c r="H12" i="98"/>
  <c r="G12" i="98"/>
  <c r="F12" i="98"/>
  <c r="E12" i="98"/>
  <c r="M11" i="98"/>
  <c r="L11" i="98"/>
  <c r="K11" i="98"/>
  <c r="J11" i="98"/>
  <c r="I11" i="98"/>
  <c r="H11" i="98"/>
  <c r="G11" i="98"/>
  <c r="F11" i="98"/>
  <c r="E11" i="98"/>
  <c r="N10" i="98"/>
  <c r="M10" i="98"/>
  <c r="L10" i="98"/>
  <c r="K10" i="98"/>
  <c r="J10" i="98"/>
  <c r="I10" i="98"/>
  <c r="H10" i="98"/>
  <c r="G10" i="98"/>
  <c r="F10" i="98"/>
  <c r="E10" i="98"/>
  <c r="C3" i="98"/>
  <c r="E12" i="88"/>
  <c r="E57" i="11"/>
  <c r="E23" i="82"/>
  <c r="E16" i="2"/>
  <c r="E116" i="83"/>
  <c r="E24" i="83"/>
  <c r="L104" i="92"/>
  <c r="E104" i="92"/>
  <c r="L103" i="92"/>
  <c r="L102" i="92"/>
  <c r="L101" i="92"/>
  <c r="L100" i="92"/>
  <c r="L99" i="92"/>
  <c r="L98" i="92"/>
  <c r="E103" i="92"/>
  <c r="E102" i="92"/>
  <c r="E101" i="92"/>
  <c r="E100" i="92"/>
  <c r="E99" i="92"/>
  <c r="E98" i="92"/>
  <c r="L239" i="92"/>
  <c r="L238" i="92"/>
  <c r="L237" i="92"/>
  <c r="L236" i="92"/>
  <c r="L235" i="92"/>
  <c r="L234" i="92"/>
  <c r="L233" i="92"/>
  <c r="L232" i="92"/>
  <c r="F232" i="92"/>
  <c r="H232" i="92" s="1"/>
  <c r="E239" i="92"/>
  <c r="E238" i="92"/>
  <c r="E237" i="92"/>
  <c r="E236" i="92"/>
  <c r="E235" i="92"/>
  <c r="E234" i="92"/>
  <c r="E233" i="92"/>
  <c r="E232" i="92"/>
  <c r="M239" i="92"/>
  <c r="O239" i="92" s="1"/>
  <c r="F239" i="92"/>
  <c r="H239" i="92" s="1"/>
  <c r="M238" i="92"/>
  <c r="O238" i="92" s="1"/>
  <c r="F238" i="92"/>
  <c r="H238" i="92" s="1"/>
  <c r="M237" i="92"/>
  <c r="O237" i="92" s="1"/>
  <c r="F237" i="92"/>
  <c r="H237" i="92" s="1"/>
  <c r="M236" i="92"/>
  <c r="O236" i="92" s="1"/>
  <c r="F236" i="92"/>
  <c r="H236" i="92" s="1"/>
  <c r="M235" i="92"/>
  <c r="O235" i="92" s="1"/>
  <c r="F235" i="92"/>
  <c r="H235" i="92" s="1"/>
  <c r="M234" i="92"/>
  <c r="O234" i="92" s="1"/>
  <c r="F234" i="92"/>
  <c r="H234" i="92" s="1"/>
  <c r="M233" i="92"/>
  <c r="O233" i="92" s="1"/>
  <c r="F233" i="92"/>
  <c r="H233" i="92" s="1"/>
  <c r="M232" i="92"/>
  <c r="O232" i="92" s="1"/>
  <c r="L176" i="92"/>
  <c r="L175" i="92"/>
  <c r="L174" i="92"/>
  <c r="L173" i="92"/>
  <c r="L172" i="92"/>
  <c r="L171" i="92"/>
  <c r="L170" i="92"/>
  <c r="L169" i="92"/>
  <c r="E176" i="92"/>
  <c r="E175" i="92"/>
  <c r="E174" i="92"/>
  <c r="E173" i="92"/>
  <c r="E172" i="92"/>
  <c r="E171" i="92"/>
  <c r="E170" i="92"/>
  <c r="E169" i="92"/>
  <c r="O176" i="92"/>
  <c r="F176" i="92"/>
  <c r="F175" i="92"/>
  <c r="F174" i="92"/>
  <c r="F173" i="92"/>
  <c r="F172" i="92"/>
  <c r="F171" i="92"/>
  <c r="F170" i="92"/>
  <c r="F169" i="92"/>
  <c r="L167" i="92"/>
  <c r="L166" i="92"/>
  <c r="L165" i="92"/>
  <c r="L164" i="92"/>
  <c r="L163" i="92"/>
  <c r="L162" i="92"/>
  <c r="L161" i="92"/>
  <c r="L158" i="92"/>
  <c r="L157" i="92"/>
  <c r="L156" i="92"/>
  <c r="L155" i="92"/>
  <c r="L154" i="92"/>
  <c r="L153" i="92"/>
  <c r="L152" i="92"/>
  <c r="L151" i="92"/>
  <c r="E167" i="92"/>
  <c r="E166" i="92"/>
  <c r="E165" i="92"/>
  <c r="E164" i="92"/>
  <c r="E163" i="92"/>
  <c r="E162" i="92"/>
  <c r="E161" i="92"/>
  <c r="E160" i="92"/>
  <c r="F167" i="92"/>
  <c r="F166" i="92"/>
  <c r="F165" i="92"/>
  <c r="F164" i="92"/>
  <c r="F163" i="92"/>
  <c r="O162" i="92"/>
  <c r="F162" i="92"/>
  <c r="F161" i="92"/>
  <c r="O160" i="92"/>
  <c r="L160" i="92"/>
  <c r="F160" i="92"/>
  <c r="L97" i="92"/>
  <c r="E97" i="92"/>
  <c r="F104" i="92"/>
  <c r="F103" i="92"/>
  <c r="F102" i="92"/>
  <c r="F101" i="92"/>
  <c r="F100" i="92"/>
  <c r="F99" i="92"/>
  <c r="O98" i="92"/>
  <c r="F98" i="92"/>
  <c r="O97" i="92"/>
  <c r="F97" i="92"/>
  <c r="I148" i="87"/>
  <c r="R148" i="87"/>
  <c r="R126" i="87"/>
  <c r="R127" i="87"/>
  <c r="I126" i="87"/>
  <c r="I127" i="87"/>
  <c r="R106" i="87"/>
  <c r="I105" i="87"/>
  <c r="I106" i="87"/>
  <c r="R83" i="87"/>
  <c r="R84" i="87"/>
  <c r="I83" i="87"/>
  <c r="I84" i="87"/>
  <c r="I63" i="87"/>
  <c r="I169" i="87" s="1"/>
  <c r="R63" i="87"/>
  <c r="R42" i="87"/>
  <c r="R44" i="87"/>
  <c r="I42" i="87"/>
  <c r="R20" i="87"/>
  <c r="R22" i="87"/>
  <c r="I20" i="87"/>
  <c r="K169" i="87"/>
  <c r="K170" i="87" s="1"/>
  <c r="K171" i="87" s="1"/>
  <c r="K172" i="87" s="1"/>
  <c r="B169" i="87"/>
  <c r="B170" i="87"/>
  <c r="B171" i="87"/>
  <c r="B172" i="87" s="1"/>
  <c r="K148" i="87"/>
  <c r="K149" i="87" s="1"/>
  <c r="K150" i="87" s="1"/>
  <c r="K151" i="87" s="1"/>
  <c r="H149" i="87"/>
  <c r="G149" i="87"/>
  <c r="F149" i="87"/>
  <c r="E149" i="87"/>
  <c r="D149" i="87"/>
  <c r="H128" i="87"/>
  <c r="G128" i="87"/>
  <c r="F128" i="87"/>
  <c r="E128" i="87"/>
  <c r="D128" i="87"/>
  <c r="H107" i="87"/>
  <c r="G107" i="87"/>
  <c r="F107" i="87"/>
  <c r="E107" i="87"/>
  <c r="D107" i="87"/>
  <c r="H85" i="87"/>
  <c r="G85" i="87"/>
  <c r="F85" i="87"/>
  <c r="E85" i="87"/>
  <c r="D85" i="87"/>
  <c r="H64" i="87"/>
  <c r="H66" i="87" s="1"/>
  <c r="G64" i="87"/>
  <c r="F64" i="87"/>
  <c r="E64" i="87"/>
  <c r="D64" i="87"/>
  <c r="H43" i="87"/>
  <c r="G43" i="87"/>
  <c r="F43" i="87"/>
  <c r="E43" i="87"/>
  <c r="D43" i="87"/>
  <c r="Q149" i="87"/>
  <c r="P149" i="87"/>
  <c r="O149" i="87"/>
  <c r="N149" i="87"/>
  <c r="M149" i="87"/>
  <c r="B148" i="87"/>
  <c r="B149" i="87" s="1"/>
  <c r="B150" i="87" s="1"/>
  <c r="B151" i="87" s="1"/>
  <c r="K127" i="87"/>
  <c r="K128" i="87"/>
  <c r="K129" i="87" s="1"/>
  <c r="K130" i="87" s="1"/>
  <c r="Q128" i="87"/>
  <c r="P128" i="87"/>
  <c r="O128" i="87"/>
  <c r="N128" i="87"/>
  <c r="M128" i="87"/>
  <c r="Q107" i="87"/>
  <c r="P107" i="87"/>
  <c r="O107" i="87"/>
  <c r="N107" i="87"/>
  <c r="M107" i="87"/>
  <c r="Q85" i="87"/>
  <c r="P85" i="87"/>
  <c r="O85" i="87"/>
  <c r="N85" i="87"/>
  <c r="M85" i="87"/>
  <c r="Q64" i="87"/>
  <c r="P64" i="87"/>
  <c r="O64" i="87"/>
  <c r="N64" i="87"/>
  <c r="M64" i="87"/>
  <c r="Q43" i="87"/>
  <c r="P43" i="87"/>
  <c r="O43" i="87"/>
  <c r="N43" i="87"/>
  <c r="M43" i="87"/>
  <c r="B127" i="87"/>
  <c r="B128" i="87"/>
  <c r="K106" i="87"/>
  <c r="K107" i="87" s="1"/>
  <c r="K108" i="87" s="1"/>
  <c r="K109" i="87" s="1"/>
  <c r="B106" i="87"/>
  <c r="B107" i="87" s="1"/>
  <c r="B108" i="87" s="1"/>
  <c r="B109" i="87" s="1"/>
  <c r="K84" i="87"/>
  <c r="K85" i="87"/>
  <c r="B84" i="87"/>
  <c r="B85" i="87"/>
  <c r="K63" i="87"/>
  <c r="K64" i="87" s="1"/>
  <c r="K65" i="87" s="1"/>
  <c r="K66" i="87" s="1"/>
  <c r="B63" i="87"/>
  <c r="B64" i="87" s="1"/>
  <c r="B65" i="87" s="1"/>
  <c r="B66" i="87" s="1"/>
  <c r="K42" i="87"/>
  <c r="K43" i="87"/>
  <c r="B42" i="87"/>
  <c r="B43" i="87"/>
  <c r="Q21" i="87"/>
  <c r="P21" i="87"/>
  <c r="O21" i="87"/>
  <c r="N21" i="87"/>
  <c r="M21" i="87"/>
  <c r="H21" i="87"/>
  <c r="G21" i="87"/>
  <c r="F21" i="87"/>
  <c r="E21" i="87"/>
  <c r="D21" i="87"/>
  <c r="D23" i="87"/>
  <c r="K20" i="87"/>
  <c r="K21" i="87"/>
  <c r="K22" i="87"/>
  <c r="K23" i="87" s="1"/>
  <c r="B20" i="87"/>
  <c r="B21" i="87" s="1"/>
  <c r="B22" i="87" s="1"/>
  <c r="B23" i="87" s="1"/>
  <c r="K34" i="97"/>
  <c r="J34" i="97"/>
  <c r="I34" i="97"/>
  <c r="H34" i="97"/>
  <c r="G34" i="97"/>
  <c r="F34" i="97"/>
  <c r="L34" i="97" s="1"/>
  <c r="E34" i="97"/>
  <c r="B34" i="97"/>
  <c r="L33" i="97"/>
  <c r="L32" i="97"/>
  <c r="K26" i="97"/>
  <c r="J26" i="97"/>
  <c r="I26" i="97"/>
  <c r="H26" i="97"/>
  <c r="G26" i="97"/>
  <c r="F26" i="97"/>
  <c r="E26" i="97"/>
  <c r="B26" i="97"/>
  <c r="L25" i="97"/>
  <c r="L24" i="97"/>
  <c r="C21" i="97"/>
  <c r="K16" i="97"/>
  <c r="J16" i="97"/>
  <c r="I16" i="97"/>
  <c r="H16" i="97"/>
  <c r="G16" i="97"/>
  <c r="F16" i="97"/>
  <c r="E16" i="97"/>
  <c r="L15" i="97"/>
  <c r="L14" i="97"/>
  <c r="K8" i="97"/>
  <c r="J8" i="97"/>
  <c r="I8" i="97"/>
  <c r="H8" i="97"/>
  <c r="G8" i="97"/>
  <c r="F8" i="97"/>
  <c r="E8" i="97"/>
  <c r="L7" i="97"/>
  <c r="L6" i="97"/>
  <c r="C3" i="97"/>
  <c r="K34" i="96"/>
  <c r="J34" i="96"/>
  <c r="I34" i="96"/>
  <c r="H34" i="96"/>
  <c r="G34" i="96"/>
  <c r="F34" i="96"/>
  <c r="E34" i="96"/>
  <c r="B34" i="96"/>
  <c r="L33" i="96"/>
  <c r="L32" i="96"/>
  <c r="K16" i="96"/>
  <c r="J16" i="96"/>
  <c r="I16" i="96"/>
  <c r="H16" i="96"/>
  <c r="G16" i="96"/>
  <c r="F16" i="96"/>
  <c r="E16" i="96"/>
  <c r="L15" i="96"/>
  <c r="L14" i="96"/>
  <c r="B26" i="96"/>
  <c r="K26" i="96"/>
  <c r="J26" i="96"/>
  <c r="I26" i="96"/>
  <c r="H26" i="96"/>
  <c r="G26" i="96"/>
  <c r="F26" i="96"/>
  <c r="E26" i="96"/>
  <c r="L25" i="96"/>
  <c r="L24" i="96"/>
  <c r="C21" i="96"/>
  <c r="K8" i="96"/>
  <c r="J8" i="96"/>
  <c r="I8" i="96"/>
  <c r="H8" i="96"/>
  <c r="G8" i="96"/>
  <c r="F8" i="96"/>
  <c r="E8" i="96"/>
  <c r="L7" i="96"/>
  <c r="L6" i="96"/>
  <c r="C3" i="96"/>
  <c r="L9" i="17"/>
  <c r="E12" i="17"/>
  <c r="E168" i="82"/>
  <c r="F168" i="82"/>
  <c r="G168" i="82"/>
  <c r="H168" i="82"/>
  <c r="I168" i="82"/>
  <c r="J168" i="82"/>
  <c r="E169" i="82"/>
  <c r="F169" i="82"/>
  <c r="G169" i="82"/>
  <c r="H169" i="82"/>
  <c r="I169" i="82"/>
  <c r="J169" i="82"/>
  <c r="E170" i="82"/>
  <c r="F170" i="82"/>
  <c r="G170" i="82"/>
  <c r="H170" i="82"/>
  <c r="I170" i="82"/>
  <c r="J170" i="82"/>
  <c r="E171" i="82"/>
  <c r="F171" i="82"/>
  <c r="G171" i="82"/>
  <c r="H171" i="82"/>
  <c r="I171" i="82"/>
  <c r="J171" i="82"/>
  <c r="E172" i="82"/>
  <c r="F172" i="82"/>
  <c r="G172" i="82"/>
  <c r="H172" i="82"/>
  <c r="I172" i="82"/>
  <c r="J172" i="82"/>
  <c r="P168" i="82"/>
  <c r="Q168" i="82"/>
  <c r="R168" i="82"/>
  <c r="S168" i="82"/>
  <c r="T168" i="82"/>
  <c r="U168" i="82"/>
  <c r="P169" i="82"/>
  <c r="Q169" i="82"/>
  <c r="R169" i="82"/>
  <c r="S169" i="82"/>
  <c r="T169" i="82"/>
  <c r="U169" i="82"/>
  <c r="P170" i="82"/>
  <c r="Q170" i="82"/>
  <c r="R170" i="82"/>
  <c r="S170" i="82"/>
  <c r="T170" i="82"/>
  <c r="U170" i="82"/>
  <c r="P171" i="82"/>
  <c r="Q171" i="82"/>
  <c r="R171" i="82"/>
  <c r="S171" i="82"/>
  <c r="T171" i="82"/>
  <c r="U171" i="82"/>
  <c r="V147" i="82"/>
  <c r="V148" i="82"/>
  <c r="K146" i="82"/>
  <c r="K147" i="82"/>
  <c r="K148" i="82"/>
  <c r="K149" i="82"/>
  <c r="V124" i="82"/>
  <c r="V125" i="82"/>
  <c r="V126" i="82"/>
  <c r="V127" i="82"/>
  <c r="V128" i="82"/>
  <c r="K124" i="82"/>
  <c r="K125" i="82"/>
  <c r="K126" i="82"/>
  <c r="V102" i="82"/>
  <c r="V103" i="82"/>
  <c r="V104" i="82"/>
  <c r="V105" i="82"/>
  <c r="K102" i="82"/>
  <c r="K103" i="82"/>
  <c r="K104" i="82"/>
  <c r="K105" i="82"/>
  <c r="V80" i="82"/>
  <c r="V81" i="82"/>
  <c r="V82" i="82"/>
  <c r="V83" i="82"/>
  <c r="K80" i="82"/>
  <c r="K81" i="82"/>
  <c r="K82" i="82"/>
  <c r="V58" i="82"/>
  <c r="V59" i="82"/>
  <c r="V60" i="82"/>
  <c r="K59" i="82"/>
  <c r="K60" i="82"/>
  <c r="K61" i="82"/>
  <c r="K62" i="82"/>
  <c r="V35" i="82"/>
  <c r="V36" i="82"/>
  <c r="V37" i="82"/>
  <c r="V38" i="82"/>
  <c r="K34" i="82"/>
  <c r="K35" i="82"/>
  <c r="K36" i="82"/>
  <c r="K37" i="82"/>
  <c r="K38" i="82"/>
  <c r="V14" i="82"/>
  <c r="V15" i="82"/>
  <c r="V16" i="82"/>
  <c r="K14" i="82"/>
  <c r="K15" i="82"/>
  <c r="K16" i="82"/>
  <c r="K17" i="82"/>
  <c r="K18" i="82"/>
  <c r="K19" i="82"/>
  <c r="R154" i="83"/>
  <c r="R155" i="83"/>
  <c r="I154" i="83"/>
  <c r="I155" i="83"/>
  <c r="R129" i="83"/>
  <c r="R130" i="83"/>
  <c r="R131" i="83"/>
  <c r="R132" i="83"/>
  <c r="I130" i="83"/>
  <c r="I131" i="83"/>
  <c r="I132" i="83"/>
  <c r="R107" i="83"/>
  <c r="R108" i="83"/>
  <c r="R109" i="83"/>
  <c r="R110" i="83"/>
  <c r="I107" i="83"/>
  <c r="I108" i="83"/>
  <c r="I109" i="83"/>
  <c r="R84" i="83"/>
  <c r="R85" i="83"/>
  <c r="R86" i="83"/>
  <c r="I84" i="83"/>
  <c r="I85" i="83"/>
  <c r="I86" i="83"/>
  <c r="R61" i="83"/>
  <c r="R62" i="83"/>
  <c r="R63" i="83"/>
  <c r="I61" i="83"/>
  <c r="I62" i="83"/>
  <c r="I63" i="83"/>
  <c r="R38" i="83"/>
  <c r="R39" i="83"/>
  <c r="R40" i="83"/>
  <c r="R41" i="83"/>
  <c r="I38" i="83"/>
  <c r="I39" i="83"/>
  <c r="I40" i="83"/>
  <c r="I41" i="83"/>
  <c r="R15" i="83"/>
  <c r="R16" i="83"/>
  <c r="R17" i="83"/>
  <c r="R18" i="83"/>
  <c r="R19" i="83"/>
  <c r="R20" i="83"/>
  <c r="I15" i="83"/>
  <c r="I16" i="83"/>
  <c r="I17" i="83"/>
  <c r="I18" i="83"/>
  <c r="R16" i="84"/>
  <c r="R17" i="84"/>
  <c r="I16" i="84"/>
  <c r="I17" i="84"/>
  <c r="I18" i="84"/>
  <c r="I38" i="84"/>
  <c r="I39" i="84"/>
  <c r="I40" i="84"/>
  <c r="I41" i="84"/>
  <c r="I42" i="84"/>
  <c r="R38" i="84"/>
  <c r="R39" i="84"/>
  <c r="R40" i="84"/>
  <c r="R41" i="84"/>
  <c r="R42" i="84"/>
  <c r="R60" i="84"/>
  <c r="R61" i="84"/>
  <c r="R62" i="84"/>
  <c r="I60" i="84"/>
  <c r="I61" i="84"/>
  <c r="I62" i="84"/>
  <c r="I63" i="84"/>
  <c r="R82" i="84"/>
  <c r="R83" i="84"/>
  <c r="R84" i="84"/>
  <c r="R85" i="84"/>
  <c r="R86" i="84"/>
  <c r="I82" i="84"/>
  <c r="I83" i="84"/>
  <c r="I84" i="84"/>
  <c r="I85" i="84"/>
  <c r="R104" i="84"/>
  <c r="R105" i="84"/>
  <c r="R106" i="84"/>
  <c r="R107" i="84"/>
  <c r="R126" i="84"/>
  <c r="R127" i="84"/>
  <c r="R128" i="84"/>
  <c r="I126" i="84"/>
  <c r="I127" i="84"/>
  <c r="I128" i="84"/>
  <c r="I129" i="84"/>
  <c r="R148" i="84"/>
  <c r="R149" i="84"/>
  <c r="R150" i="84"/>
  <c r="I148" i="84"/>
  <c r="I149" i="84"/>
  <c r="N171" i="84"/>
  <c r="O171" i="84"/>
  <c r="P171" i="84"/>
  <c r="Q171" i="84"/>
  <c r="N169" i="84"/>
  <c r="O169" i="84"/>
  <c r="P169" i="84"/>
  <c r="Q169" i="84"/>
  <c r="N170" i="84"/>
  <c r="O170" i="84"/>
  <c r="P170" i="84"/>
  <c r="Q170" i="84"/>
  <c r="E169" i="84"/>
  <c r="F169" i="84"/>
  <c r="G169" i="84"/>
  <c r="H169" i="84"/>
  <c r="E170" i="84"/>
  <c r="F170" i="84"/>
  <c r="G170" i="84"/>
  <c r="H170" i="84"/>
  <c r="E171" i="84"/>
  <c r="F171" i="84"/>
  <c r="G171" i="84"/>
  <c r="H171" i="84"/>
  <c r="K164" i="84"/>
  <c r="K165" i="84" s="1"/>
  <c r="K166" i="84" s="1"/>
  <c r="K167" i="84" s="1"/>
  <c r="K168" i="84" s="1"/>
  <c r="K169" i="84" s="1"/>
  <c r="K170" i="84" s="1"/>
  <c r="K171" i="84" s="1"/>
  <c r="K172" i="84" s="1"/>
  <c r="K173" i="84" s="1"/>
  <c r="K174" i="84" s="1"/>
  <c r="K175" i="84" s="1"/>
  <c r="B164" i="84"/>
  <c r="B165" i="84" s="1"/>
  <c r="B166" i="84" s="1"/>
  <c r="B167" i="84" s="1"/>
  <c r="B168" i="84" s="1"/>
  <c r="B169" i="84" s="1"/>
  <c r="B170" i="84" s="1"/>
  <c r="B171" i="84" s="1"/>
  <c r="B172" i="84" s="1"/>
  <c r="B173" i="84" s="1"/>
  <c r="B174" i="84" s="1"/>
  <c r="B175" i="84" s="1"/>
  <c r="K142" i="84"/>
  <c r="K143" i="84" s="1"/>
  <c r="K144" i="84" s="1"/>
  <c r="K145" i="84" s="1"/>
  <c r="K146" i="84" s="1"/>
  <c r="K147" i="84" s="1"/>
  <c r="K148" i="84" s="1"/>
  <c r="K149" i="84" s="1"/>
  <c r="K150" i="84" s="1"/>
  <c r="K151" i="84" s="1"/>
  <c r="K152" i="84" s="1"/>
  <c r="K153" i="84" s="1"/>
  <c r="B142" i="84"/>
  <c r="B143" i="84" s="1"/>
  <c r="K120" i="84"/>
  <c r="K121" i="84" s="1"/>
  <c r="B120" i="84"/>
  <c r="B121" i="84" s="1"/>
  <c r="B122" i="84" s="1"/>
  <c r="I104" i="84"/>
  <c r="I105" i="84"/>
  <c r="K98" i="84"/>
  <c r="K99" i="84" s="1"/>
  <c r="K100" i="84" s="1"/>
  <c r="K101" i="84" s="1"/>
  <c r="K102" i="84" s="1"/>
  <c r="K103" i="84" s="1"/>
  <c r="K104" i="84" s="1"/>
  <c r="K105" i="84" s="1"/>
  <c r="K106" i="84" s="1"/>
  <c r="K107" i="84" s="1"/>
  <c r="K108" i="84" s="1"/>
  <c r="K109" i="84" s="1"/>
  <c r="B98" i="84"/>
  <c r="B99" i="84" s="1"/>
  <c r="B100" i="84" s="1"/>
  <c r="B101" i="84" s="1"/>
  <c r="B102" i="84" s="1"/>
  <c r="B103" i="84" s="1"/>
  <c r="B104" i="84" s="1"/>
  <c r="B105" i="84" s="1"/>
  <c r="B106" i="84" s="1"/>
  <c r="K76" i="84"/>
  <c r="K77" i="84" s="1"/>
  <c r="B76" i="84"/>
  <c r="B77" i="84" s="1"/>
  <c r="K54" i="84"/>
  <c r="K55" i="84" s="1"/>
  <c r="K56" i="84" s="1"/>
  <c r="K57" i="84" s="1"/>
  <c r="K58" i="84" s="1"/>
  <c r="K59" i="84" s="1"/>
  <c r="K60" i="84" s="1"/>
  <c r="K61" i="84" s="1"/>
  <c r="K62" i="84" s="1"/>
  <c r="K63" i="84" s="1"/>
  <c r="K64" i="84" s="1"/>
  <c r="K65" i="84" s="1"/>
  <c r="B54" i="84"/>
  <c r="B55" i="84" s="1"/>
  <c r="B56" i="84" s="1"/>
  <c r="B57" i="84" s="1"/>
  <c r="B58" i="84" s="1"/>
  <c r="B59" i="84" s="1"/>
  <c r="B60" i="84" s="1"/>
  <c r="B61" i="84" s="1"/>
  <c r="B62" i="84" s="1"/>
  <c r="B63" i="84" s="1"/>
  <c r="B64" i="84" s="1"/>
  <c r="B65" i="84" s="1"/>
  <c r="B66" i="84" s="1"/>
  <c r="K32" i="84"/>
  <c r="K33" i="84" s="1"/>
  <c r="K34" i="84" s="1"/>
  <c r="K35" i="84" s="1"/>
  <c r="K36" i="84" s="1"/>
  <c r="K37" i="84" s="1"/>
  <c r="K38" i="84" s="1"/>
  <c r="K39" i="84" s="1"/>
  <c r="K40" i="84" s="1"/>
  <c r="K41" i="84" s="1"/>
  <c r="K42" i="84" s="1"/>
  <c r="K43" i="84" s="1"/>
  <c r="K10" i="84"/>
  <c r="K11" i="84" s="1"/>
  <c r="B32" i="84"/>
  <c r="B33" i="84" s="1"/>
  <c r="B10" i="84"/>
  <c r="B11" i="84" s="1"/>
  <c r="B12" i="84" s="1"/>
  <c r="M163" i="82"/>
  <c r="M164" i="82" s="1"/>
  <c r="M165" i="82" s="1"/>
  <c r="M166" i="82" s="1"/>
  <c r="M167" i="82" s="1"/>
  <c r="M168" i="82" s="1"/>
  <c r="M169" i="82" s="1"/>
  <c r="M170" i="82" s="1"/>
  <c r="M171" i="82" s="1"/>
  <c r="M172" i="82" s="1"/>
  <c r="M173" i="82" s="1"/>
  <c r="M174" i="82" s="1"/>
  <c r="B163" i="82"/>
  <c r="B164" i="82" s="1"/>
  <c r="B165" i="82" s="1"/>
  <c r="B166" i="82" s="1"/>
  <c r="B167" i="82" s="1"/>
  <c r="B168" i="82" s="1"/>
  <c r="B169" i="82" s="1"/>
  <c r="B170" i="82" s="1"/>
  <c r="B171" i="82" s="1"/>
  <c r="B172" i="82" s="1"/>
  <c r="B173" i="82" s="1"/>
  <c r="B174" i="82" s="1"/>
  <c r="M141" i="82"/>
  <c r="M142" i="82" s="1"/>
  <c r="M143" i="82" s="1"/>
  <c r="M144" i="82" s="1"/>
  <c r="M145" i="82" s="1"/>
  <c r="M146" i="82" s="1"/>
  <c r="M147" i="82" s="1"/>
  <c r="M148" i="82" s="1"/>
  <c r="M149" i="82" s="1"/>
  <c r="M150" i="82" s="1"/>
  <c r="M151" i="82" s="1"/>
  <c r="M152" i="82" s="1"/>
  <c r="B141" i="82"/>
  <c r="B142" i="82" s="1"/>
  <c r="B143" i="82" s="1"/>
  <c r="B144" i="82" s="1"/>
  <c r="B145" i="82" s="1"/>
  <c r="B146" i="82" s="1"/>
  <c r="B147" i="82" s="1"/>
  <c r="B148" i="82" s="1"/>
  <c r="B149" i="82" s="1"/>
  <c r="B150" i="82" s="1"/>
  <c r="B151" i="82" s="1"/>
  <c r="B152" i="82" s="1"/>
  <c r="M119" i="82"/>
  <c r="M120" i="82" s="1"/>
  <c r="M121" i="82" s="1"/>
  <c r="M122" i="82" s="1"/>
  <c r="M123" i="82" s="1"/>
  <c r="M124" i="82" s="1"/>
  <c r="M125" i="82" s="1"/>
  <c r="M126" i="82" s="1"/>
  <c r="M127" i="82" s="1"/>
  <c r="M128" i="82" s="1"/>
  <c r="M129" i="82" s="1"/>
  <c r="M130" i="82" s="1"/>
  <c r="B119" i="82"/>
  <c r="B120" i="82" s="1"/>
  <c r="B121" i="82" s="1"/>
  <c r="B122" i="82" s="1"/>
  <c r="B123" i="82" s="1"/>
  <c r="B124" i="82" s="1"/>
  <c r="B125" i="82" s="1"/>
  <c r="B126" i="82" s="1"/>
  <c r="B127" i="82" s="1"/>
  <c r="B128" i="82" s="1"/>
  <c r="B129" i="82" s="1"/>
  <c r="B130" i="82" s="1"/>
  <c r="M97" i="82"/>
  <c r="M98" i="82" s="1"/>
  <c r="M99" i="82" s="1"/>
  <c r="M100" i="82" s="1"/>
  <c r="M101" i="82" s="1"/>
  <c r="M102" i="82" s="1"/>
  <c r="M103" i="82" s="1"/>
  <c r="M104" i="82" s="1"/>
  <c r="M105" i="82" s="1"/>
  <c r="M106" i="82" s="1"/>
  <c r="M107" i="82" s="1"/>
  <c r="M108" i="82" s="1"/>
  <c r="B97" i="82"/>
  <c r="B98" i="82" s="1"/>
  <c r="B99" i="82" s="1"/>
  <c r="B100" i="82" s="1"/>
  <c r="B101" i="82" s="1"/>
  <c r="B102" i="82" s="1"/>
  <c r="B103" i="82" s="1"/>
  <c r="B104" i="82" s="1"/>
  <c r="B105" i="82" s="1"/>
  <c r="B106" i="82" s="1"/>
  <c r="B107" i="82" s="1"/>
  <c r="B108" i="82" s="1"/>
  <c r="M75" i="82"/>
  <c r="M76" i="82" s="1"/>
  <c r="M77" i="82" s="1"/>
  <c r="M78" i="82" s="1"/>
  <c r="M79" i="82" s="1"/>
  <c r="M80" i="82" s="1"/>
  <c r="M81" i="82" s="1"/>
  <c r="M82" i="82" s="1"/>
  <c r="M83" i="82" s="1"/>
  <c r="M84" i="82" s="1"/>
  <c r="M85" i="82" s="1"/>
  <c r="M86" i="82" s="1"/>
  <c r="B75" i="82"/>
  <c r="B76" i="82" s="1"/>
  <c r="B77" i="82" s="1"/>
  <c r="B78" i="82" s="1"/>
  <c r="B79" i="82" s="1"/>
  <c r="B80" i="82" s="1"/>
  <c r="B81" i="82" s="1"/>
  <c r="B82" i="82" s="1"/>
  <c r="B83" i="82" s="1"/>
  <c r="B84" i="82" s="1"/>
  <c r="B85" i="82" s="1"/>
  <c r="B86" i="82" s="1"/>
  <c r="M53" i="82"/>
  <c r="M54" i="82" s="1"/>
  <c r="M55" i="82" s="1"/>
  <c r="M56" i="82" s="1"/>
  <c r="M57" i="82" s="1"/>
  <c r="M58" i="82" s="1"/>
  <c r="M59" i="82" s="1"/>
  <c r="M60" i="82" s="1"/>
  <c r="M61" i="82" s="1"/>
  <c r="M62" i="82" s="1"/>
  <c r="M63" i="82" s="1"/>
  <c r="M64" i="82" s="1"/>
  <c r="B53" i="82"/>
  <c r="B54" i="82" s="1"/>
  <c r="B55" i="82" s="1"/>
  <c r="B56" i="82" s="1"/>
  <c r="B57" i="82" s="1"/>
  <c r="B58" i="82" s="1"/>
  <c r="B59" i="82" s="1"/>
  <c r="B60" i="82" s="1"/>
  <c r="B61" i="82" s="1"/>
  <c r="B62" i="82" s="1"/>
  <c r="B63" i="82" s="1"/>
  <c r="B64" i="82" s="1"/>
  <c r="M31" i="82"/>
  <c r="M32" i="82" s="1"/>
  <c r="M33" i="82" s="1"/>
  <c r="M34" i="82" s="1"/>
  <c r="M35" i="82" s="1"/>
  <c r="M36" i="82" s="1"/>
  <c r="M37" i="82" s="1"/>
  <c r="M38" i="82" s="1"/>
  <c r="M39" i="82" s="1"/>
  <c r="M40" i="82" s="1"/>
  <c r="M41" i="82" s="1"/>
  <c r="M42" i="82" s="1"/>
  <c r="B31" i="82"/>
  <c r="B32" i="82" s="1"/>
  <c r="B33" i="82" s="1"/>
  <c r="B34" i="82" s="1"/>
  <c r="B35" i="82" s="1"/>
  <c r="B36" i="82" s="1"/>
  <c r="B37" i="82" s="1"/>
  <c r="B38" i="82" s="1"/>
  <c r="B39" i="82" s="1"/>
  <c r="B40" i="82" s="1"/>
  <c r="B41" i="82" s="1"/>
  <c r="B42" i="82" s="1"/>
  <c r="E178" i="83"/>
  <c r="K171" i="83"/>
  <c r="K172" i="83" s="1"/>
  <c r="K173" i="83" s="1"/>
  <c r="K174" i="83" s="1"/>
  <c r="K175" i="83" s="1"/>
  <c r="K176" i="83" s="1"/>
  <c r="K177" i="83" s="1"/>
  <c r="K178" i="83" s="1"/>
  <c r="K179" i="83" s="1"/>
  <c r="K180" i="83" s="1"/>
  <c r="K181" i="83" s="1"/>
  <c r="K182" i="83" s="1"/>
  <c r="B171" i="83"/>
  <c r="B172" i="83" s="1"/>
  <c r="B173" i="83" s="1"/>
  <c r="B174" i="83" s="1"/>
  <c r="B175" i="83" s="1"/>
  <c r="B176" i="83" s="1"/>
  <c r="B177" i="83" s="1"/>
  <c r="B178" i="83" s="1"/>
  <c r="B179" i="83" s="1"/>
  <c r="B180" i="83" s="1"/>
  <c r="B181" i="83" s="1"/>
  <c r="B182" i="83" s="1"/>
  <c r="K148" i="83"/>
  <c r="K149" i="83" s="1"/>
  <c r="K150" i="83" s="1"/>
  <c r="K151" i="83" s="1"/>
  <c r="K152" i="83" s="1"/>
  <c r="K153" i="83" s="1"/>
  <c r="K154" i="83" s="1"/>
  <c r="K155" i="83" s="1"/>
  <c r="K156" i="83" s="1"/>
  <c r="K157" i="83" s="1"/>
  <c r="K158" i="83" s="1"/>
  <c r="K159" i="83" s="1"/>
  <c r="B148" i="83"/>
  <c r="B149" i="83" s="1"/>
  <c r="B150" i="83" s="1"/>
  <c r="B151" i="83" s="1"/>
  <c r="B152" i="83" s="1"/>
  <c r="B153" i="83" s="1"/>
  <c r="B154" i="83" s="1"/>
  <c r="B155" i="83" s="1"/>
  <c r="B156" i="83" s="1"/>
  <c r="B157" i="83" s="1"/>
  <c r="B158" i="83" s="1"/>
  <c r="B159" i="83" s="1"/>
  <c r="K125" i="83"/>
  <c r="K126" i="83" s="1"/>
  <c r="K127" i="83" s="1"/>
  <c r="K128" i="83" s="1"/>
  <c r="K129" i="83" s="1"/>
  <c r="K130" i="83" s="1"/>
  <c r="K131" i="83" s="1"/>
  <c r="K132" i="83" s="1"/>
  <c r="K133" i="83" s="1"/>
  <c r="K134" i="83" s="1"/>
  <c r="K135" i="83" s="1"/>
  <c r="K136" i="83" s="1"/>
  <c r="B125" i="83"/>
  <c r="B126" i="83" s="1"/>
  <c r="B127" i="83" s="1"/>
  <c r="B128" i="83" s="1"/>
  <c r="B129" i="83" s="1"/>
  <c r="B130" i="83" s="1"/>
  <c r="B131" i="83" s="1"/>
  <c r="B132" i="83" s="1"/>
  <c r="B133" i="83" s="1"/>
  <c r="B134" i="83" s="1"/>
  <c r="B135" i="83" s="1"/>
  <c r="B136" i="83" s="1"/>
  <c r="K102" i="83"/>
  <c r="K103" i="83" s="1"/>
  <c r="K104" i="83" s="1"/>
  <c r="K105" i="83" s="1"/>
  <c r="K106" i="83" s="1"/>
  <c r="K107" i="83" s="1"/>
  <c r="K108" i="83" s="1"/>
  <c r="K109" i="83" s="1"/>
  <c r="K110" i="83" s="1"/>
  <c r="K111" i="83" s="1"/>
  <c r="K112" i="83" s="1"/>
  <c r="K113" i="83" s="1"/>
  <c r="B102" i="83"/>
  <c r="B103" i="83" s="1"/>
  <c r="B104" i="83" s="1"/>
  <c r="B105" i="83" s="1"/>
  <c r="B106" i="83" s="1"/>
  <c r="B107" i="83" s="1"/>
  <c r="B108" i="83" s="1"/>
  <c r="B109" i="83" s="1"/>
  <c r="B110" i="83" s="1"/>
  <c r="B111" i="83" s="1"/>
  <c r="B112" i="83" s="1"/>
  <c r="B113" i="83" s="1"/>
  <c r="K79" i="83"/>
  <c r="K80" i="83" s="1"/>
  <c r="K81" i="83" s="1"/>
  <c r="K82" i="83" s="1"/>
  <c r="K83" i="83" s="1"/>
  <c r="K84" i="83" s="1"/>
  <c r="K85" i="83" s="1"/>
  <c r="K86" i="83" s="1"/>
  <c r="K87" i="83" s="1"/>
  <c r="K88" i="83" s="1"/>
  <c r="K89" i="83" s="1"/>
  <c r="K90" i="83" s="1"/>
  <c r="B79" i="83"/>
  <c r="B80" i="83" s="1"/>
  <c r="B81" i="83" s="1"/>
  <c r="B82" i="83" s="1"/>
  <c r="B83" i="83" s="1"/>
  <c r="B84" i="83" s="1"/>
  <c r="B85" i="83" s="1"/>
  <c r="B86" i="83" s="1"/>
  <c r="B87" i="83" s="1"/>
  <c r="B88" i="83" s="1"/>
  <c r="B89" i="83" s="1"/>
  <c r="B90" i="83" s="1"/>
  <c r="K56" i="83"/>
  <c r="K57" i="83" s="1"/>
  <c r="K58" i="83" s="1"/>
  <c r="K59" i="83" s="1"/>
  <c r="K60" i="83" s="1"/>
  <c r="K61" i="83" s="1"/>
  <c r="K62" i="83" s="1"/>
  <c r="K63" i="83" s="1"/>
  <c r="K64" i="83" s="1"/>
  <c r="K65" i="83" s="1"/>
  <c r="K66" i="83" s="1"/>
  <c r="K67" i="83" s="1"/>
  <c r="B56" i="83"/>
  <c r="B57" i="83" s="1"/>
  <c r="B58" i="83" s="1"/>
  <c r="B59" i="83" s="1"/>
  <c r="B60" i="83" s="1"/>
  <c r="B61" i="83" s="1"/>
  <c r="B62" i="83" s="1"/>
  <c r="B63" i="83" s="1"/>
  <c r="B64" i="83" s="1"/>
  <c r="B65" i="83" s="1"/>
  <c r="B66" i="83" s="1"/>
  <c r="B67" i="83" s="1"/>
  <c r="B33" i="83"/>
  <c r="B34" i="83" s="1"/>
  <c r="B35" i="83" s="1"/>
  <c r="B36" i="83" s="1"/>
  <c r="B37" i="83" s="1"/>
  <c r="B38" i="83" s="1"/>
  <c r="B39" i="83" s="1"/>
  <c r="B40" i="83" s="1"/>
  <c r="B41" i="83" s="1"/>
  <c r="B42" i="83" s="1"/>
  <c r="B43" i="83" s="1"/>
  <c r="B44" i="83" s="1"/>
  <c r="K33" i="83"/>
  <c r="K34" i="83" s="1"/>
  <c r="K35" i="83" s="1"/>
  <c r="K36" i="83" s="1"/>
  <c r="K37" i="83" s="1"/>
  <c r="K38" i="83" s="1"/>
  <c r="K39" i="83" s="1"/>
  <c r="K40" i="83" s="1"/>
  <c r="K41" i="83" s="1"/>
  <c r="K42" i="83" s="1"/>
  <c r="K43" i="83" s="1"/>
  <c r="K44" i="83" s="1"/>
  <c r="K10" i="83"/>
  <c r="K11" i="83" s="1"/>
  <c r="K12" i="83" s="1"/>
  <c r="K13" i="83" s="1"/>
  <c r="K14" i="83" s="1"/>
  <c r="K15" i="83" s="1"/>
  <c r="K16" i="83" s="1"/>
  <c r="K17" i="83" s="1"/>
  <c r="K18" i="83" s="1"/>
  <c r="K19" i="83" s="1"/>
  <c r="K20" i="83" s="1"/>
  <c r="K21" i="83" s="1"/>
  <c r="B10" i="83"/>
  <c r="B11" i="83" s="1"/>
  <c r="B12" i="83" s="1"/>
  <c r="B13" i="83" s="1"/>
  <c r="B14" i="83" s="1"/>
  <c r="N163" i="84"/>
  <c r="O163" i="84"/>
  <c r="P163" i="84"/>
  <c r="Q163" i="84"/>
  <c r="N164" i="84"/>
  <c r="O164" i="84"/>
  <c r="P164" i="84"/>
  <c r="Q164" i="84"/>
  <c r="E163" i="84"/>
  <c r="F163" i="84"/>
  <c r="G163" i="84"/>
  <c r="H163" i="84"/>
  <c r="E164" i="84"/>
  <c r="F164" i="84"/>
  <c r="G164" i="84"/>
  <c r="H164" i="84"/>
  <c r="R142" i="84"/>
  <c r="I142" i="84"/>
  <c r="R141" i="84"/>
  <c r="I141" i="84"/>
  <c r="R120" i="84"/>
  <c r="I120" i="84"/>
  <c r="R119" i="84"/>
  <c r="I119" i="84"/>
  <c r="R98" i="84"/>
  <c r="I98" i="84"/>
  <c r="R97" i="84"/>
  <c r="I97" i="84"/>
  <c r="R76" i="84"/>
  <c r="I76" i="84"/>
  <c r="R75" i="84"/>
  <c r="I75" i="84"/>
  <c r="R54" i="84"/>
  <c r="I54" i="84"/>
  <c r="R53" i="84"/>
  <c r="I53" i="84"/>
  <c r="R32" i="84"/>
  <c r="I32" i="84"/>
  <c r="R31" i="84"/>
  <c r="I31" i="84"/>
  <c r="R9" i="84"/>
  <c r="I9" i="84"/>
  <c r="J23" i="82"/>
  <c r="I23" i="82"/>
  <c r="H23" i="82"/>
  <c r="G23" i="82"/>
  <c r="F23" i="82"/>
  <c r="Q162" i="83"/>
  <c r="P162" i="83"/>
  <c r="O162" i="83"/>
  <c r="N162" i="83"/>
  <c r="H162" i="83"/>
  <c r="G162" i="83"/>
  <c r="F162" i="83"/>
  <c r="E162" i="83"/>
  <c r="Q139" i="83"/>
  <c r="P139" i="83"/>
  <c r="O139" i="83"/>
  <c r="N139" i="83"/>
  <c r="H139" i="83"/>
  <c r="G139" i="83"/>
  <c r="F139" i="83"/>
  <c r="E139" i="83"/>
  <c r="Q116" i="83"/>
  <c r="P116" i="83"/>
  <c r="O116" i="83"/>
  <c r="N116" i="83"/>
  <c r="H116" i="83"/>
  <c r="G116" i="83"/>
  <c r="F116" i="83"/>
  <c r="Q93" i="83"/>
  <c r="P93" i="83"/>
  <c r="O93" i="83"/>
  <c r="N93" i="83"/>
  <c r="H93" i="83"/>
  <c r="G93" i="83"/>
  <c r="F93" i="83"/>
  <c r="E93" i="83"/>
  <c r="Q70" i="83"/>
  <c r="P70" i="83"/>
  <c r="O70" i="83"/>
  <c r="N70" i="83"/>
  <c r="H70" i="83"/>
  <c r="G70" i="83"/>
  <c r="F70" i="83"/>
  <c r="E70" i="83"/>
  <c r="Q47" i="83"/>
  <c r="P47" i="83"/>
  <c r="E47" i="83"/>
  <c r="H47" i="83"/>
  <c r="G47" i="83"/>
  <c r="F47" i="83"/>
  <c r="H24" i="83"/>
  <c r="F24" i="83"/>
  <c r="G24" i="83"/>
  <c r="Q170" i="83"/>
  <c r="P170" i="83"/>
  <c r="O170" i="83"/>
  <c r="N170" i="83"/>
  <c r="H170" i="83"/>
  <c r="G170" i="83"/>
  <c r="F170" i="83"/>
  <c r="E170" i="83"/>
  <c r="I147" i="83"/>
  <c r="I124" i="83"/>
  <c r="I101" i="83"/>
  <c r="I78" i="83"/>
  <c r="I55" i="83"/>
  <c r="I32" i="83"/>
  <c r="R9" i="83"/>
  <c r="U162" i="82"/>
  <c r="T162" i="82"/>
  <c r="S162" i="82"/>
  <c r="R162" i="82"/>
  <c r="Q162" i="82"/>
  <c r="P162" i="82"/>
  <c r="E162" i="82"/>
  <c r="J162" i="82"/>
  <c r="I162" i="82"/>
  <c r="H162" i="82"/>
  <c r="G162" i="82"/>
  <c r="F162" i="82"/>
  <c r="U155" i="82"/>
  <c r="T155" i="82"/>
  <c r="S155" i="82"/>
  <c r="R155" i="82"/>
  <c r="Q155" i="82"/>
  <c r="P155" i="82"/>
  <c r="V140" i="82"/>
  <c r="J155" i="82"/>
  <c r="I155" i="82"/>
  <c r="H155" i="82"/>
  <c r="G155" i="82"/>
  <c r="F155" i="82"/>
  <c r="E155" i="82"/>
  <c r="K140" i="82"/>
  <c r="U133" i="82"/>
  <c r="T133" i="82"/>
  <c r="S133" i="82"/>
  <c r="R133" i="82"/>
  <c r="Q133" i="82"/>
  <c r="P133" i="82"/>
  <c r="V118" i="82"/>
  <c r="J133" i="82"/>
  <c r="I133" i="82"/>
  <c r="H133" i="82"/>
  <c r="G133" i="82"/>
  <c r="F133" i="82"/>
  <c r="E133" i="82"/>
  <c r="K118" i="82"/>
  <c r="Q111" i="82"/>
  <c r="R111" i="82"/>
  <c r="S111" i="82"/>
  <c r="T111" i="82"/>
  <c r="U111" i="82"/>
  <c r="P111" i="82"/>
  <c r="V96" i="82"/>
  <c r="J111" i="82"/>
  <c r="I111" i="82"/>
  <c r="H111" i="82"/>
  <c r="G111" i="82"/>
  <c r="F111" i="82"/>
  <c r="E111" i="82"/>
  <c r="K96" i="82"/>
  <c r="U89" i="82"/>
  <c r="T89" i="82"/>
  <c r="S89" i="82"/>
  <c r="R89" i="82"/>
  <c r="Q89" i="82"/>
  <c r="P89" i="82"/>
  <c r="V74" i="82"/>
  <c r="J89" i="82"/>
  <c r="I89" i="82"/>
  <c r="H89" i="82"/>
  <c r="G89" i="82"/>
  <c r="F89" i="82"/>
  <c r="E89" i="82"/>
  <c r="K74" i="82"/>
  <c r="U67" i="82"/>
  <c r="T67" i="82"/>
  <c r="S67" i="82"/>
  <c r="R67" i="82"/>
  <c r="Q67" i="82"/>
  <c r="P67" i="82"/>
  <c r="V52" i="82"/>
  <c r="J67" i="82"/>
  <c r="I67" i="82"/>
  <c r="H67" i="82"/>
  <c r="G67" i="82"/>
  <c r="F67" i="82"/>
  <c r="E67" i="82"/>
  <c r="K52" i="82"/>
  <c r="U45" i="82"/>
  <c r="T45" i="82"/>
  <c r="S45" i="82"/>
  <c r="R45" i="82"/>
  <c r="Q45" i="82"/>
  <c r="P45" i="82"/>
  <c r="V30" i="82"/>
  <c r="J45" i="82"/>
  <c r="I45" i="82"/>
  <c r="H45" i="82"/>
  <c r="G45" i="82"/>
  <c r="F45" i="82"/>
  <c r="E45" i="82"/>
  <c r="K30" i="82"/>
  <c r="Q23" i="82"/>
  <c r="R23" i="82"/>
  <c r="S23" i="82"/>
  <c r="T23" i="82"/>
  <c r="U23" i="82"/>
  <c r="P23" i="82"/>
  <c r="M9" i="82"/>
  <c r="M10" i="82" s="1"/>
  <c r="M11" i="82" s="1"/>
  <c r="M12" i="82" s="1"/>
  <c r="M13" i="82" s="1"/>
  <c r="M14" i="82" s="1"/>
  <c r="M15" i="82" s="1"/>
  <c r="M16" i="82" s="1"/>
  <c r="M17" i="82" s="1"/>
  <c r="M18" i="82" s="1"/>
  <c r="M19" i="82" s="1"/>
  <c r="M20" i="82" s="1"/>
  <c r="B9" i="82"/>
  <c r="B10" i="82" s="1"/>
  <c r="B11" i="82" s="1"/>
  <c r="B12" i="82" s="1"/>
  <c r="B13" i="82" s="1"/>
  <c r="B14" i="82" s="1"/>
  <c r="B15" i="82" s="1"/>
  <c r="B16" i="82" s="1"/>
  <c r="B17" i="82" s="1"/>
  <c r="B18" i="82" s="1"/>
  <c r="B19" i="82" s="1"/>
  <c r="B20" i="82" s="1"/>
  <c r="V8" i="82"/>
  <c r="R107" i="87"/>
  <c r="R149" i="87"/>
  <c r="L8" i="97"/>
  <c r="R21" i="87"/>
  <c r="I107" i="87"/>
  <c r="R85" i="87"/>
  <c r="I85" i="87"/>
  <c r="R169" i="87"/>
  <c r="R128" i="87"/>
  <c r="I128" i="87"/>
  <c r="I149" i="87"/>
  <c r="I43" i="87"/>
  <c r="R64" i="87"/>
  <c r="L16" i="97"/>
  <c r="L26" i="97"/>
  <c r="L34" i="96"/>
  <c r="R43" i="87"/>
  <c r="I21" i="87"/>
  <c r="B129" i="87"/>
  <c r="B130" i="87"/>
  <c r="B86" i="87"/>
  <c r="B87" i="87"/>
  <c r="B44" i="87"/>
  <c r="B45" i="87"/>
  <c r="K44" i="87"/>
  <c r="K45" i="87" s="1"/>
  <c r="K86" i="87"/>
  <c r="K87" i="87"/>
  <c r="L16" i="96"/>
  <c r="L26" i="96"/>
  <c r="L8" i="96"/>
  <c r="D171" i="87"/>
  <c r="E179" i="83"/>
  <c r="H171" i="83"/>
  <c r="K116" i="3"/>
  <c r="J116" i="3"/>
  <c r="I116" i="3"/>
  <c r="H116" i="3"/>
  <c r="G116" i="3"/>
  <c r="F116" i="3"/>
  <c r="E116" i="3"/>
  <c r="K107" i="3"/>
  <c r="J107" i="3"/>
  <c r="I107" i="3"/>
  <c r="H107" i="3"/>
  <c r="G107" i="3"/>
  <c r="F107" i="3"/>
  <c r="E107" i="3"/>
  <c r="E73" i="3"/>
  <c r="E77" i="3"/>
  <c r="E81" i="3"/>
  <c r="E85" i="3"/>
  <c r="E89" i="3"/>
  <c r="E91" i="3" s="1"/>
  <c r="K73" i="3"/>
  <c r="J73" i="3"/>
  <c r="I73" i="3"/>
  <c r="H73" i="3"/>
  <c r="G73" i="3"/>
  <c r="F73" i="3"/>
  <c r="K77" i="3"/>
  <c r="J77" i="3"/>
  <c r="J91" i="3" s="1"/>
  <c r="I77" i="3"/>
  <c r="H77" i="3"/>
  <c r="G77" i="3"/>
  <c r="F77" i="3"/>
  <c r="K81" i="3"/>
  <c r="J81" i="3"/>
  <c r="I81" i="3"/>
  <c r="H81" i="3"/>
  <c r="G81" i="3"/>
  <c r="F81" i="3"/>
  <c r="K85" i="3"/>
  <c r="J85" i="3"/>
  <c r="I85" i="3"/>
  <c r="H85" i="3"/>
  <c r="G85" i="3"/>
  <c r="F85" i="3"/>
  <c r="F91" i="3" s="1"/>
  <c r="F89" i="3"/>
  <c r="L86" i="3"/>
  <c r="K89" i="3"/>
  <c r="J89" i="3"/>
  <c r="I89" i="3"/>
  <c r="H89" i="3"/>
  <c r="G89" i="3"/>
  <c r="L57" i="3"/>
  <c r="H56" i="3"/>
  <c r="I56" i="3"/>
  <c r="J56" i="3"/>
  <c r="K56" i="3"/>
  <c r="L56" i="3" s="1"/>
  <c r="K47" i="3"/>
  <c r="J47" i="3"/>
  <c r="I47" i="3"/>
  <c r="H47" i="3"/>
  <c r="G47" i="3"/>
  <c r="F47" i="3"/>
  <c r="F58" i="3" s="1"/>
  <c r="E47" i="3"/>
  <c r="E58" i="3"/>
  <c r="H12" i="3"/>
  <c r="I12" i="3"/>
  <c r="J12" i="3"/>
  <c r="K12" i="3"/>
  <c r="H16" i="3"/>
  <c r="I16" i="3"/>
  <c r="J16" i="3"/>
  <c r="K16" i="3"/>
  <c r="H20" i="3"/>
  <c r="I20" i="3"/>
  <c r="J20" i="3"/>
  <c r="K20" i="3"/>
  <c r="H24" i="3"/>
  <c r="I24" i="3"/>
  <c r="J24" i="3"/>
  <c r="K24" i="3"/>
  <c r="H28" i="3"/>
  <c r="I28" i="3"/>
  <c r="J28" i="3"/>
  <c r="K28" i="3"/>
  <c r="G24" i="3"/>
  <c r="F24" i="3"/>
  <c r="L24" i="3" s="1"/>
  <c r="E24" i="3"/>
  <c r="E20" i="3"/>
  <c r="E30" i="3" s="1"/>
  <c r="E16" i="3"/>
  <c r="E12" i="3"/>
  <c r="G20" i="3"/>
  <c r="F20" i="3"/>
  <c r="G16" i="3"/>
  <c r="F16" i="3"/>
  <c r="G12" i="3"/>
  <c r="F12" i="3"/>
  <c r="F30" i="3" s="1"/>
  <c r="L27" i="3"/>
  <c r="G28" i="3"/>
  <c r="F28" i="3"/>
  <c r="E28" i="3"/>
  <c r="G171" i="83"/>
  <c r="E171" i="83"/>
  <c r="I21" i="83"/>
  <c r="I20" i="83"/>
  <c r="I14" i="83"/>
  <c r="I13" i="83"/>
  <c r="I12" i="83"/>
  <c r="I11" i="83"/>
  <c r="I10" i="83"/>
  <c r="K58" i="3"/>
  <c r="R170" i="87"/>
  <c r="I58" i="3"/>
  <c r="K118" i="3"/>
  <c r="J58" i="3"/>
  <c r="H118" i="3"/>
  <c r="I118" i="3"/>
  <c r="G118" i="3"/>
  <c r="F118" i="3"/>
  <c r="L107" i="3"/>
  <c r="J118" i="3"/>
  <c r="L89" i="3"/>
  <c r="L116" i="3"/>
  <c r="L77" i="3"/>
  <c r="H58" i="3"/>
  <c r="L73" i="3"/>
  <c r="G91" i="3"/>
  <c r="I91" i="3"/>
  <c r="K91" i="3"/>
  <c r="E118" i="3"/>
  <c r="L85" i="3"/>
  <c r="H91" i="3"/>
  <c r="L81" i="3"/>
  <c r="G58" i="3"/>
  <c r="I30" i="3"/>
  <c r="L47" i="3"/>
  <c r="L16" i="3"/>
  <c r="G30" i="3"/>
  <c r="J30" i="3"/>
  <c r="H30" i="3"/>
  <c r="K30" i="3"/>
  <c r="L28" i="3"/>
  <c r="L20" i="3"/>
  <c r="L12" i="3"/>
  <c r="L118" i="3"/>
  <c r="L325" i="94"/>
  <c r="L319" i="94"/>
  <c r="L313" i="94"/>
  <c r="L307" i="94"/>
  <c r="L301" i="94"/>
  <c r="L295" i="94"/>
  <c r="L289" i="94"/>
  <c r="N289" i="94" s="1"/>
  <c r="L283" i="94"/>
  <c r="N283" i="94" s="1"/>
  <c r="L277" i="94"/>
  <c r="L271" i="94"/>
  <c r="L265" i="94"/>
  <c r="L259" i="94"/>
  <c r="L253" i="94"/>
  <c r="L247" i="94"/>
  <c r="L241" i="94"/>
  <c r="N241" i="94" s="1"/>
  <c r="E324" i="94"/>
  <c r="G324" i="94" s="1"/>
  <c r="E323" i="94"/>
  <c r="E322" i="94"/>
  <c r="E321" i="94"/>
  <c r="E318" i="94"/>
  <c r="E317" i="94"/>
  <c r="E316" i="94"/>
  <c r="E315" i="94"/>
  <c r="G315" i="94" s="1"/>
  <c r="E312" i="94"/>
  <c r="E311" i="94"/>
  <c r="E310" i="94"/>
  <c r="E309" i="94"/>
  <c r="E306" i="94"/>
  <c r="E305" i="94"/>
  <c r="E304" i="94"/>
  <c r="E303" i="94"/>
  <c r="G303" i="94" s="1"/>
  <c r="E300" i="94"/>
  <c r="G300" i="94" s="1"/>
  <c r="E299" i="94"/>
  <c r="E298" i="94"/>
  <c r="E297" i="94"/>
  <c r="E294" i="94"/>
  <c r="E293" i="94"/>
  <c r="E292" i="94"/>
  <c r="E291" i="94"/>
  <c r="G291" i="94" s="1"/>
  <c r="E288" i="94"/>
  <c r="G288" i="94" s="1"/>
  <c r="E287" i="94"/>
  <c r="E286" i="94"/>
  <c r="E285" i="94"/>
  <c r="E282" i="94"/>
  <c r="E281" i="94"/>
  <c r="E280" i="94"/>
  <c r="E279" i="94"/>
  <c r="G279" i="94" s="1"/>
  <c r="I279" i="94" s="1"/>
  <c r="M325" i="94"/>
  <c r="M319" i="94"/>
  <c r="M313" i="94"/>
  <c r="M307" i="94"/>
  <c r="M301" i="94"/>
  <c r="M295" i="94"/>
  <c r="M289" i="94"/>
  <c r="M283" i="94"/>
  <c r="O283" i="94" s="1"/>
  <c r="L419" i="92"/>
  <c r="L418" i="92"/>
  <c r="L417" i="92"/>
  <c r="L416" i="92"/>
  <c r="L415" i="92"/>
  <c r="L414" i="92"/>
  <c r="L413" i="92"/>
  <c r="L412" i="92"/>
  <c r="E413" i="92"/>
  <c r="G413" i="92" s="1"/>
  <c r="E414" i="92"/>
  <c r="E415" i="92"/>
  <c r="E416" i="92"/>
  <c r="E417" i="92"/>
  <c r="E418" i="92"/>
  <c r="E419" i="92"/>
  <c r="E412" i="92"/>
  <c r="G412" i="92" s="1"/>
  <c r="M419" i="92"/>
  <c r="M418" i="92"/>
  <c r="M417" i="92"/>
  <c r="M416" i="92"/>
  <c r="M415" i="92"/>
  <c r="M414" i="92"/>
  <c r="M413" i="92"/>
  <c r="M412" i="92"/>
  <c r="O412" i="92" s="1"/>
  <c r="L410" i="92"/>
  <c r="L409" i="92"/>
  <c r="L408" i="92"/>
  <c r="L407" i="92"/>
  <c r="L406" i="92"/>
  <c r="L405" i="92"/>
  <c r="L404" i="92"/>
  <c r="L403" i="92"/>
  <c r="N403" i="92" s="1"/>
  <c r="E405" i="92"/>
  <c r="E406" i="92"/>
  <c r="E407" i="92"/>
  <c r="E408" i="92"/>
  <c r="E409" i="92"/>
  <c r="E410" i="92"/>
  <c r="E404" i="92"/>
  <c r="E403" i="92"/>
  <c r="M410" i="92"/>
  <c r="M409" i="92"/>
  <c r="M408" i="92"/>
  <c r="M407" i="92"/>
  <c r="M406" i="92"/>
  <c r="M405" i="92"/>
  <c r="M404" i="92"/>
  <c r="M403" i="92"/>
  <c r="L401" i="92"/>
  <c r="L400" i="92"/>
  <c r="L399" i="92"/>
  <c r="L398" i="92"/>
  <c r="L397" i="92"/>
  <c r="L396" i="92"/>
  <c r="L395" i="92"/>
  <c r="L394" i="92"/>
  <c r="N394" i="92" s="1"/>
  <c r="E395" i="92"/>
  <c r="E396" i="92"/>
  <c r="E397" i="92"/>
  <c r="E398" i="92"/>
  <c r="E399" i="92"/>
  <c r="E400" i="92"/>
  <c r="E401" i="92"/>
  <c r="E394" i="92"/>
  <c r="G394" i="92" s="1"/>
  <c r="M401" i="92"/>
  <c r="M400" i="92"/>
  <c r="M399" i="92"/>
  <c r="M398" i="92"/>
  <c r="M397" i="92"/>
  <c r="M396" i="92"/>
  <c r="M395" i="92"/>
  <c r="M394" i="92"/>
  <c r="M277" i="94"/>
  <c r="E276" i="94"/>
  <c r="E275" i="94"/>
  <c r="E274" i="94"/>
  <c r="E273" i="94"/>
  <c r="M271" i="94"/>
  <c r="E270" i="94"/>
  <c r="E269" i="94"/>
  <c r="G269" i="94" s="1"/>
  <c r="J269" i="94" s="1"/>
  <c r="E268" i="94"/>
  <c r="G268" i="94" s="1"/>
  <c r="E267" i="94"/>
  <c r="M265" i="94"/>
  <c r="E264" i="94"/>
  <c r="E263" i="94"/>
  <c r="E262" i="94"/>
  <c r="E261" i="94"/>
  <c r="M259" i="94"/>
  <c r="O259" i="94" s="1"/>
  <c r="E258" i="94"/>
  <c r="G258" i="94" s="1"/>
  <c r="E257" i="94"/>
  <c r="E256" i="94"/>
  <c r="E255" i="94"/>
  <c r="M253" i="94"/>
  <c r="E252" i="94"/>
  <c r="E251" i="94"/>
  <c r="E250" i="94"/>
  <c r="G250" i="94" s="1"/>
  <c r="J250" i="94" s="1"/>
  <c r="E249" i="94"/>
  <c r="G249" i="94" s="1"/>
  <c r="M247" i="94"/>
  <c r="E246" i="94"/>
  <c r="E245" i="94"/>
  <c r="E244" i="94"/>
  <c r="E243" i="94"/>
  <c r="M241" i="94"/>
  <c r="E240" i="94"/>
  <c r="G240" i="94" s="1"/>
  <c r="E239" i="94"/>
  <c r="G239" i="94" s="1"/>
  <c r="E238" i="94"/>
  <c r="E237" i="94"/>
  <c r="L235" i="94"/>
  <c r="M235" i="94"/>
  <c r="E234" i="94"/>
  <c r="E233" i="94"/>
  <c r="E232" i="94"/>
  <c r="G232" i="94" s="1"/>
  <c r="E231" i="94"/>
  <c r="G231" i="94" s="1"/>
  <c r="L229" i="94"/>
  <c r="L224" i="94"/>
  <c r="L219" i="94"/>
  <c r="L214" i="94"/>
  <c r="L209" i="94"/>
  <c r="L204" i="94"/>
  <c r="L199" i="94"/>
  <c r="N199" i="94" s="1"/>
  <c r="L194" i="94"/>
  <c r="N194" i="94" s="1"/>
  <c r="E228" i="94"/>
  <c r="E227" i="94"/>
  <c r="E226" i="94"/>
  <c r="E223" i="94"/>
  <c r="E222" i="94"/>
  <c r="E221" i="94"/>
  <c r="E218" i="94"/>
  <c r="G218" i="94" s="1"/>
  <c r="E217" i="94"/>
  <c r="G217" i="94" s="1"/>
  <c r="E216" i="94"/>
  <c r="E213" i="94"/>
  <c r="E212" i="94"/>
  <c r="E211" i="94"/>
  <c r="E208" i="94"/>
  <c r="E207" i="94"/>
  <c r="E206" i="94"/>
  <c r="E203" i="94"/>
  <c r="G203" i="94" s="1"/>
  <c r="E202" i="94"/>
  <c r="E201" i="94"/>
  <c r="E198" i="94"/>
  <c r="E197" i="94"/>
  <c r="E196" i="94"/>
  <c r="E191" i="94"/>
  <c r="E193" i="94"/>
  <c r="G193" i="94" s="1"/>
  <c r="E192" i="94"/>
  <c r="M229" i="94"/>
  <c r="M224" i="94"/>
  <c r="M219" i="94"/>
  <c r="M214" i="94"/>
  <c r="M209" i="94"/>
  <c r="M204" i="94"/>
  <c r="M199" i="94"/>
  <c r="O199" i="94" s="1"/>
  <c r="M194" i="94"/>
  <c r="O194" i="94" s="1"/>
  <c r="L189" i="94"/>
  <c r="L184" i="94"/>
  <c r="L179" i="94"/>
  <c r="L174" i="94"/>
  <c r="L169" i="94"/>
  <c r="L164" i="94"/>
  <c r="L159" i="94"/>
  <c r="N159" i="94" s="1"/>
  <c r="L154" i="94"/>
  <c r="E168" i="94"/>
  <c r="E167" i="94"/>
  <c r="E166" i="94"/>
  <c r="E188" i="94"/>
  <c r="E187" i="94"/>
  <c r="E186" i="94"/>
  <c r="E183" i="94"/>
  <c r="G183" i="94" s="1"/>
  <c r="E182" i="94"/>
  <c r="G182" i="94" s="1"/>
  <c r="E181" i="94"/>
  <c r="E178" i="94"/>
  <c r="E177" i="94"/>
  <c r="E176" i="94"/>
  <c r="E173" i="94"/>
  <c r="E172" i="94"/>
  <c r="E171" i="94"/>
  <c r="G171" i="94" s="1"/>
  <c r="E163" i="94"/>
  <c r="G163" i="94" s="1"/>
  <c r="E162" i="94"/>
  <c r="E161" i="94"/>
  <c r="E158" i="94"/>
  <c r="E157" i="94"/>
  <c r="E156" i="94"/>
  <c r="E153" i="94"/>
  <c r="E152" i="94"/>
  <c r="E151" i="94"/>
  <c r="G151" i="94" s="1"/>
  <c r="M189" i="94"/>
  <c r="M184" i="94"/>
  <c r="M179" i="94"/>
  <c r="M174" i="94"/>
  <c r="M169" i="94"/>
  <c r="M164" i="94"/>
  <c r="M159" i="94"/>
  <c r="O159" i="94" s="1"/>
  <c r="M154" i="94"/>
  <c r="L149" i="94"/>
  <c r="L144" i="94"/>
  <c r="L139" i="94"/>
  <c r="L134" i="94"/>
  <c r="L129" i="94"/>
  <c r="L124" i="94"/>
  <c r="L119" i="94"/>
  <c r="N119" i="94" s="1"/>
  <c r="L114" i="94"/>
  <c r="N114" i="94" s="1"/>
  <c r="E148" i="94"/>
  <c r="E147" i="94"/>
  <c r="E146" i="94"/>
  <c r="E143" i="94"/>
  <c r="E142" i="94"/>
  <c r="E141" i="94"/>
  <c r="E138" i="94"/>
  <c r="G138" i="94" s="1"/>
  <c r="E137" i="94"/>
  <c r="E136" i="94"/>
  <c r="E133" i="94"/>
  <c r="E132" i="94"/>
  <c r="E131" i="94"/>
  <c r="E128" i="94"/>
  <c r="E127" i="94"/>
  <c r="E126" i="94"/>
  <c r="G126" i="94" s="1"/>
  <c r="I126" i="94" s="1"/>
  <c r="E123" i="94"/>
  <c r="G123" i="94" s="1"/>
  <c r="E122" i="94"/>
  <c r="E121" i="94"/>
  <c r="E118" i="94"/>
  <c r="E117" i="94"/>
  <c r="E116" i="94"/>
  <c r="E113" i="94"/>
  <c r="E112" i="94"/>
  <c r="G112" i="94" s="1"/>
  <c r="E111" i="94"/>
  <c r="G111" i="94" s="1"/>
  <c r="M149" i="94"/>
  <c r="M144" i="94"/>
  <c r="M139" i="94"/>
  <c r="M134" i="94"/>
  <c r="M129" i="94"/>
  <c r="M124" i="94"/>
  <c r="M119" i="94"/>
  <c r="O119" i="94" s="1"/>
  <c r="M114" i="94"/>
  <c r="O114" i="94" s="1"/>
  <c r="L109" i="94"/>
  <c r="L104" i="94"/>
  <c r="L99" i="94"/>
  <c r="L94" i="94"/>
  <c r="L89" i="94"/>
  <c r="L84" i="94"/>
  <c r="L79" i="94"/>
  <c r="N79" i="94" s="1"/>
  <c r="L74" i="94"/>
  <c r="N74" i="94" s="1"/>
  <c r="E108" i="94"/>
  <c r="E107" i="94"/>
  <c r="E106" i="94"/>
  <c r="E103" i="94"/>
  <c r="E102" i="94"/>
  <c r="E101" i="94"/>
  <c r="E98" i="94"/>
  <c r="E97" i="94"/>
  <c r="G97" i="94" s="1"/>
  <c r="E96" i="94"/>
  <c r="E93" i="94"/>
  <c r="E92" i="94"/>
  <c r="E91" i="94"/>
  <c r="E88" i="94"/>
  <c r="E87" i="94"/>
  <c r="E86" i="94"/>
  <c r="G86" i="94" s="1"/>
  <c r="E83" i="94"/>
  <c r="G83" i="94" s="1"/>
  <c r="E82" i="94"/>
  <c r="E81" i="94"/>
  <c r="E78" i="94"/>
  <c r="E77" i="94"/>
  <c r="E76" i="94"/>
  <c r="E73" i="94"/>
  <c r="E72" i="94"/>
  <c r="G72" i="94" s="1"/>
  <c r="J72" i="94" s="1"/>
  <c r="E71" i="94"/>
  <c r="G71" i="94" s="1"/>
  <c r="M109" i="94"/>
  <c r="M104" i="94"/>
  <c r="M99" i="94"/>
  <c r="M94" i="94"/>
  <c r="M89" i="94"/>
  <c r="M84" i="94"/>
  <c r="M79" i="94"/>
  <c r="O79" i="94" s="1"/>
  <c r="M74" i="94"/>
  <c r="O74" i="94" s="1"/>
  <c r="L20" i="79"/>
  <c r="L19" i="79"/>
  <c r="L18" i="79"/>
  <c r="L17" i="79"/>
  <c r="L6" i="79"/>
  <c r="L89" i="92"/>
  <c r="L90" i="92"/>
  <c r="N90" i="92" s="1"/>
  <c r="L91" i="92"/>
  <c r="N91" i="92" s="1"/>
  <c r="L92" i="92"/>
  <c r="L93" i="92"/>
  <c r="L94" i="92"/>
  <c r="L95" i="92"/>
  <c r="L88" i="92"/>
  <c r="E95" i="92"/>
  <c r="E94" i="92"/>
  <c r="G94" i="92" s="1"/>
  <c r="E93" i="92"/>
  <c r="E92" i="92"/>
  <c r="E91" i="92"/>
  <c r="E90" i="92"/>
  <c r="E89" i="92"/>
  <c r="E88" i="92"/>
  <c r="F95" i="92"/>
  <c r="F94" i="92"/>
  <c r="F93" i="92"/>
  <c r="F92" i="92"/>
  <c r="F91" i="92"/>
  <c r="F90" i="92"/>
  <c r="F89" i="92"/>
  <c r="F88" i="92"/>
  <c r="M7" i="92"/>
  <c r="L7" i="92"/>
  <c r="L8" i="92"/>
  <c r="M8" i="92"/>
  <c r="L9" i="92"/>
  <c r="M9" i="92"/>
  <c r="L10" i="92"/>
  <c r="M10" i="92"/>
  <c r="L11" i="92"/>
  <c r="M11" i="92"/>
  <c r="O11" i="92" s="1"/>
  <c r="P11" i="92" s="1"/>
  <c r="L12" i="92"/>
  <c r="N12" i="92" s="1"/>
  <c r="M12" i="92"/>
  <c r="L13" i="92"/>
  <c r="M13" i="92"/>
  <c r="L14" i="92"/>
  <c r="M14" i="92"/>
  <c r="M69" i="94"/>
  <c r="M65" i="94"/>
  <c r="O65" i="94" s="1"/>
  <c r="M61" i="94"/>
  <c r="M57" i="94"/>
  <c r="M53" i="94"/>
  <c r="M49" i="94"/>
  <c r="M45" i="94"/>
  <c r="M41" i="94"/>
  <c r="E68" i="94"/>
  <c r="E67" i="94"/>
  <c r="G67" i="94" s="1"/>
  <c r="E64" i="94"/>
  <c r="G64" i="94" s="1"/>
  <c r="E63" i="94"/>
  <c r="E60" i="94"/>
  <c r="E59" i="94"/>
  <c r="E56" i="94"/>
  <c r="E55" i="94"/>
  <c r="E52" i="94"/>
  <c r="E51" i="94"/>
  <c r="G51" i="94" s="1"/>
  <c r="E48" i="94"/>
  <c r="G48" i="94" s="1"/>
  <c r="E47" i="94"/>
  <c r="E44" i="94"/>
  <c r="E43" i="94"/>
  <c r="E40" i="94"/>
  <c r="E39" i="94"/>
  <c r="L69" i="94"/>
  <c r="L65" i="94"/>
  <c r="L61" i="94"/>
  <c r="L57" i="94"/>
  <c r="L53" i="94"/>
  <c r="L49" i="94"/>
  <c r="L45" i="94"/>
  <c r="L41" i="94"/>
  <c r="F159" i="87"/>
  <c r="G159" i="87"/>
  <c r="H159" i="87"/>
  <c r="F160" i="87"/>
  <c r="G160" i="87"/>
  <c r="H160" i="87"/>
  <c r="F161" i="87"/>
  <c r="G161" i="87"/>
  <c r="H161" i="87"/>
  <c r="F162" i="87"/>
  <c r="G162" i="87"/>
  <c r="H162" i="87"/>
  <c r="F163" i="87"/>
  <c r="G163" i="87"/>
  <c r="H163" i="87"/>
  <c r="F164" i="87"/>
  <c r="G164" i="87"/>
  <c r="H164" i="87"/>
  <c r="F165" i="87"/>
  <c r="G165" i="87"/>
  <c r="H165" i="87"/>
  <c r="F166" i="87"/>
  <c r="G166" i="87"/>
  <c r="H166" i="87"/>
  <c r="F167" i="87"/>
  <c r="G167" i="87"/>
  <c r="H167" i="87"/>
  <c r="F168" i="87"/>
  <c r="G168" i="87"/>
  <c r="H168" i="87"/>
  <c r="F171" i="87"/>
  <c r="G171" i="87"/>
  <c r="H171" i="87"/>
  <c r="E171" i="87"/>
  <c r="E160" i="87"/>
  <c r="E161" i="87"/>
  <c r="E162" i="87"/>
  <c r="E163" i="87"/>
  <c r="E164" i="87"/>
  <c r="E165" i="87"/>
  <c r="E166" i="87"/>
  <c r="E167" i="87"/>
  <c r="E168" i="87"/>
  <c r="E159" i="87"/>
  <c r="O159" i="87"/>
  <c r="P159" i="87"/>
  <c r="Q159" i="87"/>
  <c r="O160" i="87"/>
  <c r="P160" i="87"/>
  <c r="Q160" i="87"/>
  <c r="O161" i="87"/>
  <c r="P161" i="87"/>
  <c r="Q161" i="87"/>
  <c r="O162" i="87"/>
  <c r="P162" i="87"/>
  <c r="Q162" i="87"/>
  <c r="O163" i="87"/>
  <c r="P163" i="87"/>
  <c r="Q163" i="87"/>
  <c r="O164" i="87"/>
  <c r="P164" i="87"/>
  <c r="Q164" i="87"/>
  <c r="O165" i="87"/>
  <c r="P165" i="87"/>
  <c r="Q165" i="87"/>
  <c r="O166" i="87"/>
  <c r="P166" i="87"/>
  <c r="Q166" i="87"/>
  <c r="O167" i="87"/>
  <c r="P167" i="87"/>
  <c r="Q167" i="87"/>
  <c r="O168" i="87"/>
  <c r="P168" i="87"/>
  <c r="Q168" i="87"/>
  <c r="O171" i="87"/>
  <c r="P171" i="87"/>
  <c r="Q171" i="87"/>
  <c r="N159" i="87"/>
  <c r="N160" i="87"/>
  <c r="N161" i="87"/>
  <c r="N162" i="87"/>
  <c r="N163" i="87"/>
  <c r="N164" i="87"/>
  <c r="N165" i="87"/>
  <c r="N166" i="87"/>
  <c r="N167" i="87"/>
  <c r="N168" i="87"/>
  <c r="N171" i="87"/>
  <c r="M159" i="87"/>
  <c r="M37" i="94"/>
  <c r="L37" i="94"/>
  <c r="E36" i="94"/>
  <c r="M33" i="94"/>
  <c r="L33" i="94"/>
  <c r="E32" i="94"/>
  <c r="E31" i="94"/>
  <c r="M29" i="94"/>
  <c r="L29" i="94"/>
  <c r="N29" i="94" s="1"/>
  <c r="E28" i="94"/>
  <c r="E27" i="94"/>
  <c r="M25" i="94"/>
  <c r="L25" i="94"/>
  <c r="E24" i="94"/>
  <c r="E23" i="94"/>
  <c r="M21" i="94"/>
  <c r="L21" i="94"/>
  <c r="N21" i="94" s="1"/>
  <c r="E20" i="94"/>
  <c r="G20" i="94" s="1"/>
  <c r="E19" i="94"/>
  <c r="M17" i="94"/>
  <c r="L17" i="94"/>
  <c r="E16" i="94"/>
  <c r="E15" i="94"/>
  <c r="M13" i="94"/>
  <c r="L13" i="94"/>
  <c r="N13" i="94" s="1"/>
  <c r="E12" i="94"/>
  <c r="G12" i="94" s="1"/>
  <c r="E11" i="94"/>
  <c r="M9" i="94"/>
  <c r="L9" i="94"/>
  <c r="M32" i="92"/>
  <c r="M23" i="92"/>
  <c r="L16" i="92"/>
  <c r="E8" i="94"/>
  <c r="G8" i="94" s="1"/>
  <c r="E35" i="94"/>
  <c r="G35" i="94" s="1"/>
  <c r="E7" i="94"/>
  <c r="L500" i="92"/>
  <c r="L499" i="92"/>
  <c r="L498" i="92"/>
  <c r="L497" i="92"/>
  <c r="L496" i="92"/>
  <c r="L495" i="92"/>
  <c r="L494" i="92"/>
  <c r="L493" i="92"/>
  <c r="E500" i="92"/>
  <c r="E499" i="92"/>
  <c r="E498" i="92"/>
  <c r="E497" i="92"/>
  <c r="E496" i="92"/>
  <c r="E495" i="92"/>
  <c r="G495" i="92" s="1"/>
  <c r="J495" i="92" s="1"/>
  <c r="E494" i="92"/>
  <c r="E493" i="92"/>
  <c r="M500" i="92"/>
  <c r="M499" i="92"/>
  <c r="M498" i="92"/>
  <c r="M497" i="92"/>
  <c r="M496" i="92"/>
  <c r="M495" i="92"/>
  <c r="M494" i="92"/>
  <c r="M493" i="92"/>
  <c r="L491" i="92"/>
  <c r="L490" i="92"/>
  <c r="L489" i="92"/>
  <c r="L488" i="92"/>
  <c r="L487" i="92"/>
  <c r="L486" i="92"/>
  <c r="L485" i="92"/>
  <c r="N485" i="92" s="1"/>
  <c r="L484" i="92"/>
  <c r="E491" i="92"/>
  <c r="E490" i="92"/>
  <c r="E489" i="92"/>
  <c r="E488" i="92"/>
  <c r="E487" i="92"/>
  <c r="E486" i="92"/>
  <c r="G486" i="92" s="1"/>
  <c r="E485" i="92"/>
  <c r="E484" i="92"/>
  <c r="M491" i="92"/>
  <c r="M490" i="92"/>
  <c r="M489" i="92"/>
  <c r="M488" i="92"/>
  <c r="M487" i="92"/>
  <c r="M486" i="92"/>
  <c r="M485" i="92"/>
  <c r="M484" i="92"/>
  <c r="L482" i="92"/>
  <c r="L481" i="92"/>
  <c r="L480" i="92"/>
  <c r="L479" i="92"/>
  <c r="L478" i="92"/>
  <c r="L477" i="92"/>
  <c r="L476" i="92"/>
  <c r="L475" i="92"/>
  <c r="E482" i="92"/>
  <c r="E481" i="92"/>
  <c r="E480" i="92"/>
  <c r="E479" i="92"/>
  <c r="E478" i="92"/>
  <c r="E477" i="92"/>
  <c r="G477" i="92" s="1"/>
  <c r="E476" i="92"/>
  <c r="E475" i="92"/>
  <c r="M482" i="92"/>
  <c r="M481" i="92"/>
  <c r="M480" i="92"/>
  <c r="M479" i="92"/>
  <c r="M478" i="92"/>
  <c r="M477" i="92"/>
  <c r="M476" i="92"/>
  <c r="M475" i="92"/>
  <c r="L473" i="92"/>
  <c r="L472" i="92"/>
  <c r="L471" i="92"/>
  <c r="L470" i="92"/>
  <c r="L469" i="92"/>
  <c r="L468" i="92"/>
  <c r="L467" i="92"/>
  <c r="L466" i="92"/>
  <c r="E473" i="92"/>
  <c r="E472" i="92"/>
  <c r="E471" i="92"/>
  <c r="E470" i="92"/>
  <c r="E469" i="92"/>
  <c r="E468" i="92"/>
  <c r="E467" i="92"/>
  <c r="E466" i="92"/>
  <c r="M473" i="92"/>
  <c r="M472" i="92"/>
  <c r="M471" i="92"/>
  <c r="M470" i="92"/>
  <c r="M469" i="92"/>
  <c r="M468" i="92"/>
  <c r="M467" i="92"/>
  <c r="M466" i="92"/>
  <c r="L464" i="92"/>
  <c r="L463" i="92"/>
  <c r="L462" i="92"/>
  <c r="L461" i="92"/>
  <c r="L460" i="92"/>
  <c r="L459" i="92"/>
  <c r="L458" i="92"/>
  <c r="N458" i="92" s="1"/>
  <c r="L457" i="92"/>
  <c r="E464" i="92"/>
  <c r="E463" i="92"/>
  <c r="E462" i="92"/>
  <c r="E461" i="92"/>
  <c r="E460" i="92"/>
  <c r="E459" i="92"/>
  <c r="G459" i="92" s="1"/>
  <c r="E458" i="92"/>
  <c r="E457" i="92"/>
  <c r="M464" i="92"/>
  <c r="M463" i="92"/>
  <c r="M462" i="92"/>
  <c r="M461" i="92"/>
  <c r="M460" i="92"/>
  <c r="M459" i="92"/>
  <c r="M458" i="92"/>
  <c r="M457" i="92"/>
  <c r="L455" i="92"/>
  <c r="L454" i="92"/>
  <c r="L453" i="92"/>
  <c r="L452" i="92"/>
  <c r="L451" i="92"/>
  <c r="L450" i="92"/>
  <c r="L449" i="92"/>
  <c r="N449" i="92" s="1"/>
  <c r="L448" i="92"/>
  <c r="E455" i="92"/>
  <c r="E454" i="92"/>
  <c r="E452" i="92"/>
  <c r="E451" i="92"/>
  <c r="E450" i="92"/>
  <c r="E449" i="92"/>
  <c r="E448" i="92"/>
  <c r="G448" i="92" s="1"/>
  <c r="M455" i="92"/>
  <c r="M454" i="92"/>
  <c r="M453" i="92"/>
  <c r="M452" i="92"/>
  <c r="M451" i="92"/>
  <c r="M450" i="92"/>
  <c r="M449" i="92"/>
  <c r="O449" i="92" s="1"/>
  <c r="M448" i="92"/>
  <c r="L446" i="92"/>
  <c r="L445" i="92"/>
  <c r="L444" i="92"/>
  <c r="L443" i="92"/>
  <c r="L442" i="92"/>
  <c r="L441" i="92"/>
  <c r="L440" i="92"/>
  <c r="N440" i="92" s="1"/>
  <c r="L439" i="92"/>
  <c r="E446" i="92"/>
  <c r="E445" i="92"/>
  <c r="E444" i="92"/>
  <c r="E443" i="92"/>
  <c r="E442" i="92"/>
  <c r="E441" i="92"/>
  <c r="E440" i="92"/>
  <c r="G440" i="92" s="1"/>
  <c r="E439" i="92"/>
  <c r="G439" i="92" s="1"/>
  <c r="M446" i="92"/>
  <c r="M445" i="92"/>
  <c r="M444" i="92"/>
  <c r="M443" i="92"/>
  <c r="M442" i="92"/>
  <c r="M441" i="92"/>
  <c r="M440" i="92"/>
  <c r="M439" i="92"/>
  <c r="O439" i="92" s="1"/>
  <c r="L437" i="92"/>
  <c r="L436" i="92"/>
  <c r="L435" i="92"/>
  <c r="L434" i="92"/>
  <c r="L433" i="92"/>
  <c r="L432" i="92"/>
  <c r="L431" i="92"/>
  <c r="N431" i="92" s="1"/>
  <c r="L430" i="92"/>
  <c r="N430" i="92" s="1"/>
  <c r="E437" i="92"/>
  <c r="E436" i="92"/>
  <c r="E435" i="92"/>
  <c r="E434" i="92"/>
  <c r="E433" i="92"/>
  <c r="E432" i="92"/>
  <c r="E431" i="92"/>
  <c r="G431" i="92" s="1"/>
  <c r="I431" i="92" s="1"/>
  <c r="E430" i="92"/>
  <c r="M437" i="92"/>
  <c r="M436" i="92"/>
  <c r="M435" i="92"/>
  <c r="M434" i="92"/>
  <c r="M433" i="92"/>
  <c r="M432" i="92"/>
  <c r="M431" i="92"/>
  <c r="O431" i="92" s="1"/>
  <c r="M430" i="92"/>
  <c r="O430" i="92" s="1"/>
  <c r="M428" i="92"/>
  <c r="M427" i="92"/>
  <c r="M426" i="92"/>
  <c r="M425" i="92"/>
  <c r="M424" i="92"/>
  <c r="M423" i="92"/>
  <c r="M422" i="92"/>
  <c r="O422" i="92" s="1"/>
  <c r="M421" i="92"/>
  <c r="L428" i="92"/>
  <c r="L427" i="92"/>
  <c r="L426" i="92"/>
  <c r="L425" i="92"/>
  <c r="L424" i="92"/>
  <c r="L423" i="92"/>
  <c r="L422" i="92"/>
  <c r="N422" i="92" s="1"/>
  <c r="L421" i="92"/>
  <c r="E428" i="92"/>
  <c r="E427" i="92"/>
  <c r="E426" i="92"/>
  <c r="E425" i="92"/>
  <c r="E424" i="92"/>
  <c r="E423" i="92"/>
  <c r="E422" i="92"/>
  <c r="G422" i="92" s="1"/>
  <c r="E421" i="92"/>
  <c r="L392" i="92"/>
  <c r="L391" i="92"/>
  <c r="L390" i="92"/>
  <c r="L389" i="92"/>
  <c r="L388" i="92"/>
  <c r="L387" i="92"/>
  <c r="L386" i="92"/>
  <c r="N386" i="92" s="1"/>
  <c r="L385" i="92"/>
  <c r="N385" i="92" s="1"/>
  <c r="M392" i="92"/>
  <c r="M391" i="92"/>
  <c r="M390" i="92"/>
  <c r="M389" i="92"/>
  <c r="M388" i="92"/>
  <c r="M387" i="92"/>
  <c r="M386" i="92"/>
  <c r="O386" i="92" s="1"/>
  <c r="M385" i="92"/>
  <c r="O385" i="92" s="1"/>
  <c r="E386" i="92"/>
  <c r="E387" i="92"/>
  <c r="E388" i="92"/>
  <c r="E389" i="92"/>
  <c r="E390" i="92"/>
  <c r="E391" i="92"/>
  <c r="E392" i="92"/>
  <c r="G392" i="92" s="1"/>
  <c r="E385" i="92"/>
  <c r="M383" i="92"/>
  <c r="M382" i="92"/>
  <c r="M381" i="92"/>
  <c r="M380" i="92"/>
  <c r="M379" i="92"/>
  <c r="M378" i="92"/>
  <c r="M377" i="92"/>
  <c r="O377" i="92" s="1"/>
  <c r="M376" i="92"/>
  <c r="L383" i="92"/>
  <c r="L382" i="92"/>
  <c r="L381" i="92"/>
  <c r="L380" i="92"/>
  <c r="L379" i="92"/>
  <c r="L378" i="92"/>
  <c r="L377" i="92"/>
  <c r="N377" i="92" s="1"/>
  <c r="L376" i="92"/>
  <c r="E377" i="92"/>
  <c r="E378" i="92"/>
  <c r="E379" i="92"/>
  <c r="E380" i="92"/>
  <c r="E381" i="92"/>
  <c r="E382" i="92"/>
  <c r="E383" i="92"/>
  <c r="G383" i="92" s="1"/>
  <c r="E376" i="92"/>
  <c r="L374" i="92"/>
  <c r="L373" i="92"/>
  <c r="L372" i="92"/>
  <c r="L371" i="92"/>
  <c r="L370" i="92"/>
  <c r="L369" i="92"/>
  <c r="L368" i="92"/>
  <c r="L367" i="92"/>
  <c r="E374" i="92"/>
  <c r="E373" i="92"/>
  <c r="E372" i="92"/>
  <c r="E371" i="92"/>
  <c r="E370" i="92"/>
  <c r="E369" i="92"/>
  <c r="E368" i="92"/>
  <c r="E367" i="92"/>
  <c r="M374" i="92"/>
  <c r="O374" i="92" s="1"/>
  <c r="F374" i="92"/>
  <c r="H374" i="92" s="1"/>
  <c r="M373" i="92"/>
  <c r="O373" i="92" s="1"/>
  <c r="F373" i="92"/>
  <c r="H373" i="92" s="1"/>
  <c r="M372" i="92"/>
  <c r="O372" i="92" s="1"/>
  <c r="F372" i="92"/>
  <c r="H372" i="92" s="1"/>
  <c r="M371" i="92"/>
  <c r="O371" i="92" s="1"/>
  <c r="F371" i="92"/>
  <c r="H371" i="92" s="1"/>
  <c r="M370" i="92"/>
  <c r="O370" i="92" s="1"/>
  <c r="F370" i="92"/>
  <c r="H370" i="92" s="1"/>
  <c r="M369" i="92"/>
  <c r="O369" i="92" s="1"/>
  <c r="F369" i="92"/>
  <c r="H369" i="92" s="1"/>
  <c r="M368" i="92"/>
  <c r="O368" i="92" s="1"/>
  <c r="F368" i="92"/>
  <c r="H368" i="92" s="1"/>
  <c r="M367" i="92"/>
  <c r="O367" i="92" s="1"/>
  <c r="F367" i="92"/>
  <c r="H367" i="92" s="1"/>
  <c r="L365" i="92"/>
  <c r="L364" i="92"/>
  <c r="L363" i="92"/>
  <c r="L362" i="92"/>
  <c r="L361" i="92"/>
  <c r="L360" i="92"/>
  <c r="L359" i="92"/>
  <c r="L358" i="92"/>
  <c r="E365" i="92"/>
  <c r="E364" i="92"/>
  <c r="E363" i="92"/>
  <c r="E362" i="92"/>
  <c r="E361" i="92"/>
  <c r="E360" i="92"/>
  <c r="E359" i="92"/>
  <c r="E358" i="92"/>
  <c r="M365" i="92"/>
  <c r="O365" i="92" s="1"/>
  <c r="F365" i="92"/>
  <c r="H365" i="92" s="1"/>
  <c r="M364" i="92"/>
  <c r="O364" i="92" s="1"/>
  <c r="F364" i="92"/>
  <c r="H364" i="92" s="1"/>
  <c r="M363" i="92"/>
  <c r="O363" i="92" s="1"/>
  <c r="F363" i="92"/>
  <c r="H363" i="92" s="1"/>
  <c r="M362" i="92"/>
  <c r="O362" i="92" s="1"/>
  <c r="F362" i="92"/>
  <c r="H362" i="92" s="1"/>
  <c r="M361" i="92"/>
  <c r="O361" i="92" s="1"/>
  <c r="F361" i="92"/>
  <c r="H361" i="92" s="1"/>
  <c r="M360" i="92"/>
  <c r="O360" i="92" s="1"/>
  <c r="F360" i="92"/>
  <c r="H360" i="92" s="1"/>
  <c r="M359" i="92"/>
  <c r="O359" i="92" s="1"/>
  <c r="F359" i="92"/>
  <c r="H359" i="92" s="1"/>
  <c r="M358" i="92"/>
  <c r="O358" i="92" s="1"/>
  <c r="F358" i="92"/>
  <c r="H358" i="92" s="1"/>
  <c r="L347" i="92"/>
  <c r="L346" i="92"/>
  <c r="L345" i="92"/>
  <c r="L344" i="92"/>
  <c r="L343" i="92"/>
  <c r="L342" i="92"/>
  <c r="L341" i="92"/>
  <c r="L340" i="92"/>
  <c r="E347" i="92"/>
  <c r="E346" i="92"/>
  <c r="E345" i="92"/>
  <c r="E344" i="92"/>
  <c r="E343" i="92"/>
  <c r="E342" i="92"/>
  <c r="E341" i="92"/>
  <c r="E340" i="92"/>
  <c r="M347" i="92"/>
  <c r="O347" i="92" s="1"/>
  <c r="F347" i="92"/>
  <c r="H347" i="92" s="1"/>
  <c r="M346" i="92"/>
  <c r="O346" i="92" s="1"/>
  <c r="F346" i="92"/>
  <c r="H346" i="92" s="1"/>
  <c r="M345" i="92"/>
  <c r="O345" i="92" s="1"/>
  <c r="F345" i="92"/>
  <c r="H345" i="92" s="1"/>
  <c r="M344" i="92"/>
  <c r="O344" i="92" s="1"/>
  <c r="F344" i="92"/>
  <c r="H344" i="92" s="1"/>
  <c r="M343" i="92"/>
  <c r="O343" i="92" s="1"/>
  <c r="F343" i="92"/>
  <c r="H343" i="92" s="1"/>
  <c r="M342" i="92"/>
  <c r="O342" i="92" s="1"/>
  <c r="F342" i="92"/>
  <c r="H342" i="92" s="1"/>
  <c r="M341" i="92"/>
  <c r="O341" i="92" s="1"/>
  <c r="F341" i="92"/>
  <c r="H341" i="92" s="1"/>
  <c r="M340" i="92"/>
  <c r="O340" i="92" s="1"/>
  <c r="F340" i="92"/>
  <c r="H340" i="92" s="1"/>
  <c r="L338" i="92"/>
  <c r="L337" i="92"/>
  <c r="L336" i="92"/>
  <c r="L335" i="92"/>
  <c r="L334" i="92"/>
  <c r="L333" i="92"/>
  <c r="L332" i="92"/>
  <c r="L331" i="92"/>
  <c r="E338" i="92"/>
  <c r="E337" i="92"/>
  <c r="E336" i="92"/>
  <c r="E335" i="92"/>
  <c r="E334" i="92"/>
  <c r="E333" i="92"/>
  <c r="E332" i="92"/>
  <c r="E331" i="92"/>
  <c r="M338" i="92"/>
  <c r="O338" i="92" s="1"/>
  <c r="F338" i="92"/>
  <c r="H338" i="92" s="1"/>
  <c r="M337" i="92"/>
  <c r="O337" i="92" s="1"/>
  <c r="F337" i="92"/>
  <c r="H337" i="92" s="1"/>
  <c r="M336" i="92"/>
  <c r="O336" i="92" s="1"/>
  <c r="F336" i="92"/>
  <c r="H336" i="92" s="1"/>
  <c r="M335" i="92"/>
  <c r="O335" i="92" s="1"/>
  <c r="F335" i="92"/>
  <c r="H335" i="92" s="1"/>
  <c r="M334" i="92"/>
  <c r="O334" i="92" s="1"/>
  <c r="F334" i="92"/>
  <c r="H334" i="92" s="1"/>
  <c r="M333" i="92"/>
  <c r="O333" i="92" s="1"/>
  <c r="F333" i="92"/>
  <c r="H333" i="92" s="1"/>
  <c r="M332" i="92"/>
  <c r="O332" i="92" s="1"/>
  <c r="F332" i="92"/>
  <c r="H332" i="92" s="1"/>
  <c r="M331" i="92"/>
  <c r="O331" i="92" s="1"/>
  <c r="F331" i="92"/>
  <c r="H331" i="92" s="1"/>
  <c r="L329" i="92"/>
  <c r="L328" i="92"/>
  <c r="L327" i="92"/>
  <c r="L326" i="92"/>
  <c r="L325" i="92"/>
  <c r="L324" i="92"/>
  <c r="L323" i="92"/>
  <c r="L322" i="92"/>
  <c r="E329" i="92"/>
  <c r="E328" i="92"/>
  <c r="E327" i="92"/>
  <c r="E326" i="92"/>
  <c r="E325" i="92"/>
  <c r="E324" i="92"/>
  <c r="E323" i="92"/>
  <c r="E322" i="92"/>
  <c r="M329" i="92"/>
  <c r="O329" i="92" s="1"/>
  <c r="F329" i="92"/>
  <c r="H329" i="92" s="1"/>
  <c r="M328" i="92"/>
  <c r="O328" i="92" s="1"/>
  <c r="F328" i="92"/>
  <c r="H328" i="92" s="1"/>
  <c r="M327" i="92"/>
  <c r="O327" i="92" s="1"/>
  <c r="F327" i="92"/>
  <c r="H327" i="92" s="1"/>
  <c r="M326" i="92"/>
  <c r="O326" i="92" s="1"/>
  <c r="F326" i="92"/>
  <c r="H326" i="92" s="1"/>
  <c r="M325" i="92"/>
  <c r="O325" i="92" s="1"/>
  <c r="F325" i="92"/>
  <c r="H325" i="92" s="1"/>
  <c r="M324" i="92"/>
  <c r="O324" i="92" s="1"/>
  <c r="F324" i="92"/>
  <c r="H324" i="92" s="1"/>
  <c r="M323" i="92"/>
  <c r="O323" i="92" s="1"/>
  <c r="F323" i="92"/>
  <c r="H323" i="92" s="1"/>
  <c r="M322" i="92"/>
  <c r="O322" i="92" s="1"/>
  <c r="F322" i="92"/>
  <c r="H322" i="92" s="1"/>
  <c r="L320" i="92"/>
  <c r="L319" i="92"/>
  <c r="L318" i="92"/>
  <c r="L317" i="92"/>
  <c r="L316" i="92"/>
  <c r="L315" i="92"/>
  <c r="L314" i="92"/>
  <c r="L313" i="92"/>
  <c r="E320" i="92"/>
  <c r="E319" i="92"/>
  <c r="E318" i="92"/>
  <c r="E317" i="92"/>
  <c r="E316" i="92"/>
  <c r="E315" i="92"/>
  <c r="E314" i="92"/>
  <c r="E313" i="92"/>
  <c r="M320" i="92"/>
  <c r="O320" i="92" s="1"/>
  <c r="F320" i="92"/>
  <c r="H320" i="92" s="1"/>
  <c r="M319" i="92"/>
  <c r="O319" i="92" s="1"/>
  <c r="F319" i="92"/>
  <c r="H319" i="92" s="1"/>
  <c r="M318" i="92"/>
  <c r="O318" i="92" s="1"/>
  <c r="F318" i="92"/>
  <c r="H318" i="92" s="1"/>
  <c r="M317" i="92"/>
  <c r="O317" i="92" s="1"/>
  <c r="F317" i="92"/>
  <c r="H317" i="92" s="1"/>
  <c r="M316" i="92"/>
  <c r="O316" i="92" s="1"/>
  <c r="F316" i="92"/>
  <c r="H316" i="92" s="1"/>
  <c r="M315" i="92"/>
  <c r="O315" i="92" s="1"/>
  <c r="F315" i="92"/>
  <c r="H315" i="92" s="1"/>
  <c r="M314" i="92"/>
  <c r="O314" i="92" s="1"/>
  <c r="F314" i="92"/>
  <c r="H314" i="92" s="1"/>
  <c r="M313" i="92"/>
  <c r="O313" i="92" s="1"/>
  <c r="F313" i="92"/>
  <c r="H313" i="92" s="1"/>
  <c r="L304" i="92"/>
  <c r="E311" i="92"/>
  <c r="E310" i="92"/>
  <c r="E309" i="92"/>
  <c r="E308" i="92"/>
  <c r="E307" i="92"/>
  <c r="E306" i="92"/>
  <c r="E305" i="92"/>
  <c r="E304" i="92"/>
  <c r="M311" i="92"/>
  <c r="O311" i="92" s="1"/>
  <c r="F311" i="92"/>
  <c r="H311" i="92" s="1"/>
  <c r="M310" i="92"/>
  <c r="O310" i="92" s="1"/>
  <c r="F310" i="92"/>
  <c r="H310" i="92" s="1"/>
  <c r="M309" i="92"/>
  <c r="O309" i="92" s="1"/>
  <c r="F309" i="92"/>
  <c r="H309" i="92" s="1"/>
  <c r="M308" i="92"/>
  <c r="O308" i="92" s="1"/>
  <c r="F308" i="92"/>
  <c r="H308" i="92" s="1"/>
  <c r="M307" i="92"/>
  <c r="O307" i="92" s="1"/>
  <c r="F307" i="92"/>
  <c r="H307" i="92" s="1"/>
  <c r="M306" i="92"/>
  <c r="O306" i="92" s="1"/>
  <c r="F306" i="92"/>
  <c r="H306" i="92" s="1"/>
  <c r="M305" i="92"/>
  <c r="O305" i="92" s="1"/>
  <c r="F305" i="92"/>
  <c r="H305" i="92" s="1"/>
  <c r="M304" i="92"/>
  <c r="O304" i="92" s="1"/>
  <c r="F304" i="92"/>
  <c r="H304" i="92" s="1"/>
  <c r="L302" i="92"/>
  <c r="L301" i="92"/>
  <c r="L300" i="92"/>
  <c r="L299" i="92"/>
  <c r="L298" i="92"/>
  <c r="L297" i="92"/>
  <c r="L296" i="92"/>
  <c r="L295" i="92"/>
  <c r="E302" i="92"/>
  <c r="E300" i="92"/>
  <c r="E298" i="92"/>
  <c r="E297" i="92"/>
  <c r="E296" i="92"/>
  <c r="E295" i="92"/>
  <c r="M302" i="92"/>
  <c r="O302" i="92" s="1"/>
  <c r="F302" i="92"/>
  <c r="H302" i="92" s="1"/>
  <c r="M301" i="92"/>
  <c r="O301" i="92" s="1"/>
  <c r="F301" i="92"/>
  <c r="H301" i="92" s="1"/>
  <c r="M300" i="92"/>
  <c r="O300" i="92" s="1"/>
  <c r="F300" i="92"/>
  <c r="H300" i="92" s="1"/>
  <c r="M299" i="92"/>
  <c r="O299" i="92" s="1"/>
  <c r="F299" i="92"/>
  <c r="H299" i="92" s="1"/>
  <c r="M298" i="92"/>
  <c r="O298" i="92" s="1"/>
  <c r="F298" i="92"/>
  <c r="H298" i="92" s="1"/>
  <c r="M297" i="92"/>
  <c r="O297" i="92" s="1"/>
  <c r="F297" i="92"/>
  <c r="H297" i="92" s="1"/>
  <c r="M296" i="92"/>
  <c r="O296" i="92" s="1"/>
  <c r="F296" i="92"/>
  <c r="H296" i="92" s="1"/>
  <c r="M295" i="92"/>
  <c r="O295" i="92" s="1"/>
  <c r="F295" i="92"/>
  <c r="H295" i="92" s="1"/>
  <c r="L284" i="92"/>
  <c r="L283" i="92"/>
  <c r="L282" i="92"/>
  <c r="L281" i="92"/>
  <c r="L280" i="92"/>
  <c r="L279" i="92"/>
  <c r="L278" i="92"/>
  <c r="L277" i="92"/>
  <c r="E284" i="92"/>
  <c r="E283" i="92"/>
  <c r="E282" i="92"/>
  <c r="E281" i="92"/>
  <c r="E280" i="92"/>
  <c r="E279" i="92"/>
  <c r="E278" i="92"/>
  <c r="E277" i="92"/>
  <c r="M284" i="92"/>
  <c r="O284" i="92" s="1"/>
  <c r="F284" i="92"/>
  <c r="H284" i="92" s="1"/>
  <c r="M283" i="92"/>
  <c r="O283" i="92" s="1"/>
  <c r="F283" i="92"/>
  <c r="H283" i="92" s="1"/>
  <c r="M282" i="92"/>
  <c r="O282" i="92" s="1"/>
  <c r="F282" i="92"/>
  <c r="H282" i="92" s="1"/>
  <c r="M281" i="92"/>
  <c r="O281" i="92" s="1"/>
  <c r="F281" i="92"/>
  <c r="H281" i="92" s="1"/>
  <c r="M280" i="92"/>
  <c r="O280" i="92" s="1"/>
  <c r="F280" i="92"/>
  <c r="H280" i="92" s="1"/>
  <c r="M279" i="92"/>
  <c r="O279" i="92" s="1"/>
  <c r="F279" i="92"/>
  <c r="H279" i="92" s="1"/>
  <c r="M278" i="92"/>
  <c r="O278" i="92" s="1"/>
  <c r="F278" i="92"/>
  <c r="H278" i="92" s="1"/>
  <c r="M277" i="92"/>
  <c r="O277" i="92" s="1"/>
  <c r="F277" i="92"/>
  <c r="H277" i="92" s="1"/>
  <c r="L275" i="92"/>
  <c r="L274" i="92"/>
  <c r="L273" i="92"/>
  <c r="L272" i="92"/>
  <c r="L271" i="92"/>
  <c r="L270" i="92"/>
  <c r="L269" i="92"/>
  <c r="L268" i="92"/>
  <c r="E275" i="92"/>
  <c r="E274" i="92"/>
  <c r="E273" i="92"/>
  <c r="E272" i="92"/>
  <c r="E271" i="92"/>
  <c r="E270" i="92"/>
  <c r="E269" i="92"/>
  <c r="E268" i="92"/>
  <c r="M275" i="92"/>
  <c r="O275" i="92" s="1"/>
  <c r="F275" i="92"/>
  <c r="H275" i="92" s="1"/>
  <c r="M274" i="92"/>
  <c r="O274" i="92" s="1"/>
  <c r="F274" i="92"/>
  <c r="H274" i="92" s="1"/>
  <c r="M273" i="92"/>
  <c r="O273" i="92" s="1"/>
  <c r="F273" i="92"/>
  <c r="H273" i="92" s="1"/>
  <c r="M272" i="92"/>
  <c r="O272" i="92" s="1"/>
  <c r="F272" i="92"/>
  <c r="H272" i="92" s="1"/>
  <c r="M271" i="92"/>
  <c r="O271" i="92" s="1"/>
  <c r="F271" i="92"/>
  <c r="H271" i="92" s="1"/>
  <c r="M270" i="92"/>
  <c r="O270" i="92" s="1"/>
  <c r="F270" i="92"/>
  <c r="H270" i="92" s="1"/>
  <c r="M269" i="92"/>
  <c r="O269" i="92" s="1"/>
  <c r="F269" i="92"/>
  <c r="H269" i="92" s="1"/>
  <c r="M268" i="92"/>
  <c r="O268" i="92" s="1"/>
  <c r="F268" i="92"/>
  <c r="H268" i="92" s="1"/>
  <c r="L266" i="92"/>
  <c r="L265" i="92"/>
  <c r="L264" i="92"/>
  <c r="L263" i="92"/>
  <c r="L262" i="92"/>
  <c r="L261" i="92"/>
  <c r="L260" i="92"/>
  <c r="L259" i="92"/>
  <c r="E266" i="92"/>
  <c r="E265" i="92"/>
  <c r="E264" i="92"/>
  <c r="E263" i="92"/>
  <c r="E262" i="92"/>
  <c r="E261" i="92"/>
  <c r="E260" i="92"/>
  <c r="E259" i="92"/>
  <c r="M266" i="92"/>
  <c r="O266" i="92" s="1"/>
  <c r="F266" i="92"/>
  <c r="H266" i="92" s="1"/>
  <c r="M265" i="92"/>
  <c r="O265" i="92" s="1"/>
  <c r="F265" i="92"/>
  <c r="H265" i="92" s="1"/>
  <c r="M264" i="92"/>
  <c r="O264" i="92" s="1"/>
  <c r="F264" i="92"/>
  <c r="H264" i="92" s="1"/>
  <c r="M263" i="92"/>
  <c r="O263" i="92" s="1"/>
  <c r="F263" i="92"/>
  <c r="H263" i="92" s="1"/>
  <c r="M262" i="92"/>
  <c r="O262" i="92" s="1"/>
  <c r="F262" i="92"/>
  <c r="H262" i="92" s="1"/>
  <c r="M261" i="92"/>
  <c r="O261" i="92" s="1"/>
  <c r="F261" i="92"/>
  <c r="H261" i="92" s="1"/>
  <c r="M260" i="92"/>
  <c r="O260" i="92" s="1"/>
  <c r="F260" i="92"/>
  <c r="H260" i="92" s="1"/>
  <c r="M259" i="92"/>
  <c r="O259" i="92" s="1"/>
  <c r="F259" i="92"/>
  <c r="H259" i="92" s="1"/>
  <c r="L257" i="92"/>
  <c r="L256" i="92"/>
  <c r="L255" i="92"/>
  <c r="L254" i="92"/>
  <c r="L253" i="92"/>
  <c r="L252" i="92"/>
  <c r="L251" i="92"/>
  <c r="L250" i="92"/>
  <c r="E257" i="92"/>
  <c r="E256" i="92"/>
  <c r="E255" i="92"/>
  <c r="E254" i="92"/>
  <c r="E253" i="92"/>
  <c r="E252" i="92"/>
  <c r="E251" i="92"/>
  <c r="E250" i="92"/>
  <c r="M257" i="92"/>
  <c r="O257" i="92" s="1"/>
  <c r="F257" i="92"/>
  <c r="H257" i="92" s="1"/>
  <c r="M256" i="92"/>
  <c r="O256" i="92" s="1"/>
  <c r="F256" i="92"/>
  <c r="H256" i="92" s="1"/>
  <c r="M255" i="92"/>
  <c r="O255" i="92" s="1"/>
  <c r="F255" i="92"/>
  <c r="H255" i="92" s="1"/>
  <c r="M254" i="92"/>
  <c r="O254" i="92" s="1"/>
  <c r="F254" i="92"/>
  <c r="H254" i="92" s="1"/>
  <c r="M253" i="92"/>
  <c r="O253" i="92" s="1"/>
  <c r="F253" i="92"/>
  <c r="H253" i="92" s="1"/>
  <c r="M252" i="92"/>
  <c r="O252" i="92" s="1"/>
  <c r="F252" i="92"/>
  <c r="H252" i="92" s="1"/>
  <c r="M251" i="92"/>
  <c r="O251" i="92" s="1"/>
  <c r="F251" i="92"/>
  <c r="H251" i="92" s="1"/>
  <c r="M250" i="92"/>
  <c r="O250" i="92" s="1"/>
  <c r="F250" i="92"/>
  <c r="H250" i="92" s="1"/>
  <c r="L248" i="92"/>
  <c r="L247" i="92"/>
  <c r="L246" i="92"/>
  <c r="L245" i="92"/>
  <c r="L244" i="92"/>
  <c r="L243" i="92"/>
  <c r="L242" i="92"/>
  <c r="L241" i="92"/>
  <c r="M248" i="92"/>
  <c r="O248" i="92" s="1"/>
  <c r="M247" i="92"/>
  <c r="O247" i="92" s="1"/>
  <c r="M246" i="92"/>
  <c r="O246" i="92" s="1"/>
  <c r="M245" i="92"/>
  <c r="O245" i="92" s="1"/>
  <c r="M244" i="92"/>
  <c r="O244" i="92" s="1"/>
  <c r="M243" i="92"/>
  <c r="O243" i="92" s="1"/>
  <c r="M242" i="92"/>
  <c r="O242" i="92" s="1"/>
  <c r="M241" i="92"/>
  <c r="O241" i="92" s="1"/>
  <c r="F248" i="92"/>
  <c r="H248" i="92" s="1"/>
  <c r="F247" i="92"/>
  <c r="H247" i="92" s="1"/>
  <c r="F246" i="92"/>
  <c r="H246" i="92" s="1"/>
  <c r="F245" i="92"/>
  <c r="H245" i="92" s="1"/>
  <c r="F244" i="92"/>
  <c r="H244" i="92" s="1"/>
  <c r="F243" i="92"/>
  <c r="H243" i="92" s="1"/>
  <c r="F242" i="92"/>
  <c r="H242" i="92" s="1"/>
  <c r="F241" i="92"/>
  <c r="H241" i="92" s="1"/>
  <c r="E248" i="92"/>
  <c r="E247" i="92"/>
  <c r="E246" i="92"/>
  <c r="E245" i="92"/>
  <c r="E244" i="92"/>
  <c r="E243" i="92"/>
  <c r="E242" i="92"/>
  <c r="E241" i="92"/>
  <c r="L230" i="92"/>
  <c r="L229" i="92"/>
  <c r="L228" i="92"/>
  <c r="L227" i="92"/>
  <c r="L226" i="92"/>
  <c r="L225" i="92"/>
  <c r="L224" i="92"/>
  <c r="L223" i="92"/>
  <c r="E230" i="92"/>
  <c r="E229" i="92"/>
  <c r="E228" i="92"/>
  <c r="E227" i="92"/>
  <c r="E226" i="92"/>
  <c r="E225" i="92"/>
  <c r="E224" i="92"/>
  <c r="E223" i="92"/>
  <c r="F230" i="92"/>
  <c r="F229" i="92"/>
  <c r="F228" i="92"/>
  <c r="F227" i="92"/>
  <c r="F226" i="92"/>
  <c r="F225" i="92"/>
  <c r="F224" i="92"/>
  <c r="F223" i="92"/>
  <c r="E221" i="92"/>
  <c r="E220" i="92"/>
  <c r="E219" i="92"/>
  <c r="E218" i="92"/>
  <c r="E217" i="92"/>
  <c r="E216" i="92"/>
  <c r="E215" i="92"/>
  <c r="E214" i="92"/>
  <c r="F221" i="92"/>
  <c r="F220" i="92"/>
  <c r="F219" i="92"/>
  <c r="F218" i="92"/>
  <c r="F217" i="92"/>
  <c r="O216" i="92"/>
  <c r="F216" i="92"/>
  <c r="O215" i="92"/>
  <c r="F215" i="92"/>
  <c r="F214" i="92"/>
  <c r="E203" i="92"/>
  <c r="E202" i="92"/>
  <c r="E201" i="92"/>
  <c r="E200" i="92"/>
  <c r="E199" i="92"/>
  <c r="E198" i="92"/>
  <c r="E197" i="92"/>
  <c r="E196" i="92"/>
  <c r="F203" i="92"/>
  <c r="F202" i="92"/>
  <c r="F201" i="92"/>
  <c r="F200" i="92"/>
  <c r="F199" i="92"/>
  <c r="F198" i="92"/>
  <c r="F197" i="92"/>
  <c r="F196" i="92"/>
  <c r="E194" i="92"/>
  <c r="E193" i="92"/>
  <c r="E192" i="92"/>
  <c r="E191" i="92"/>
  <c r="E190" i="92"/>
  <c r="E189" i="92"/>
  <c r="E188" i="92"/>
  <c r="E187" i="92"/>
  <c r="F194" i="92"/>
  <c r="F193" i="92"/>
  <c r="F192" i="92"/>
  <c r="O191" i="92"/>
  <c r="F191" i="92"/>
  <c r="F190" i="92"/>
  <c r="O189" i="92"/>
  <c r="F189" i="92"/>
  <c r="F188" i="92"/>
  <c r="F187" i="92"/>
  <c r="E185" i="92"/>
  <c r="E184" i="92"/>
  <c r="E183" i="92"/>
  <c r="E182" i="92"/>
  <c r="E181" i="92"/>
  <c r="E180" i="92"/>
  <c r="E179" i="92"/>
  <c r="E178" i="92"/>
  <c r="O185" i="92"/>
  <c r="F185" i="92"/>
  <c r="F184" i="92"/>
  <c r="F183" i="92"/>
  <c r="F182" i="92"/>
  <c r="F181" i="92"/>
  <c r="O180" i="92"/>
  <c r="F180" i="92"/>
  <c r="O179" i="92"/>
  <c r="F179" i="92"/>
  <c r="O178" i="92"/>
  <c r="F178" i="92"/>
  <c r="E158" i="92"/>
  <c r="E157" i="92"/>
  <c r="E156" i="92"/>
  <c r="E155" i="92"/>
  <c r="E154" i="92"/>
  <c r="E153" i="92"/>
  <c r="E152" i="92"/>
  <c r="E151" i="92"/>
  <c r="F158" i="92"/>
  <c r="O157" i="92"/>
  <c r="F157" i="92"/>
  <c r="F156" i="92"/>
  <c r="F155" i="92"/>
  <c r="F154" i="92"/>
  <c r="O153" i="92"/>
  <c r="F153" i="92"/>
  <c r="O152" i="92"/>
  <c r="F152" i="92"/>
  <c r="O151" i="92"/>
  <c r="F151" i="92"/>
  <c r="L149" i="92"/>
  <c r="L148" i="92"/>
  <c r="L147" i="92"/>
  <c r="L146" i="92"/>
  <c r="L145" i="92"/>
  <c r="L144" i="92"/>
  <c r="L143" i="92"/>
  <c r="L142" i="92"/>
  <c r="E149" i="92"/>
  <c r="E148" i="92"/>
  <c r="E147" i="92"/>
  <c r="E146" i="92"/>
  <c r="E145" i="92"/>
  <c r="E144" i="92"/>
  <c r="E143" i="92"/>
  <c r="E142" i="92"/>
  <c r="O149" i="92"/>
  <c r="F149" i="92"/>
  <c r="F148" i="92"/>
  <c r="F147" i="92"/>
  <c r="F146" i="92"/>
  <c r="F145" i="92"/>
  <c r="O144" i="92"/>
  <c r="F144" i="92"/>
  <c r="O143" i="92"/>
  <c r="F143" i="92"/>
  <c r="O142" i="92"/>
  <c r="F142" i="92"/>
  <c r="L140" i="92"/>
  <c r="L139" i="92"/>
  <c r="L138" i="92"/>
  <c r="L137" i="92"/>
  <c r="L136" i="92"/>
  <c r="L135" i="92"/>
  <c r="L134" i="92"/>
  <c r="L133" i="92"/>
  <c r="E140" i="92"/>
  <c r="E139" i="92"/>
  <c r="E138" i="92"/>
  <c r="E137" i="92"/>
  <c r="E136" i="92"/>
  <c r="E135" i="92"/>
  <c r="E134" i="92"/>
  <c r="E133" i="92"/>
  <c r="O140" i="92"/>
  <c r="F140" i="92"/>
  <c r="F139" i="92"/>
  <c r="F138" i="92"/>
  <c r="F137" i="92"/>
  <c r="F136" i="92"/>
  <c r="O135" i="92"/>
  <c r="F135" i="92"/>
  <c r="O134" i="92"/>
  <c r="F134" i="92"/>
  <c r="O133" i="92"/>
  <c r="F133" i="92"/>
  <c r="L131" i="92"/>
  <c r="L130" i="92"/>
  <c r="L129" i="92"/>
  <c r="L128" i="92"/>
  <c r="L127" i="92"/>
  <c r="L126" i="92"/>
  <c r="L125" i="92"/>
  <c r="L124" i="92"/>
  <c r="E131" i="92"/>
  <c r="E130" i="92"/>
  <c r="E129" i="92"/>
  <c r="E128" i="92"/>
  <c r="E127" i="92"/>
  <c r="E126" i="92"/>
  <c r="E125" i="92"/>
  <c r="E124" i="92"/>
  <c r="O131" i="92"/>
  <c r="F131" i="92"/>
  <c r="F130" i="92"/>
  <c r="F129" i="92"/>
  <c r="F128" i="92"/>
  <c r="F127" i="92"/>
  <c r="O126" i="92"/>
  <c r="F126" i="92"/>
  <c r="O125" i="92"/>
  <c r="F125" i="92"/>
  <c r="O124" i="92"/>
  <c r="F124" i="92"/>
  <c r="L122" i="92"/>
  <c r="L121" i="92"/>
  <c r="L120" i="92"/>
  <c r="L119" i="92"/>
  <c r="L118" i="92"/>
  <c r="L117" i="92"/>
  <c r="L116" i="92"/>
  <c r="L115" i="92"/>
  <c r="E122" i="92"/>
  <c r="E121" i="92"/>
  <c r="E120" i="92"/>
  <c r="E119" i="92"/>
  <c r="E118" i="92"/>
  <c r="E117" i="92"/>
  <c r="E116" i="92"/>
  <c r="E115" i="92"/>
  <c r="O122" i="92"/>
  <c r="F122" i="92"/>
  <c r="F121" i="92"/>
  <c r="F120" i="92"/>
  <c r="F119" i="92"/>
  <c r="F118" i="92"/>
  <c r="O117" i="92"/>
  <c r="F117" i="92"/>
  <c r="O116" i="92"/>
  <c r="F116" i="92"/>
  <c r="O115" i="92"/>
  <c r="F115" i="92"/>
  <c r="L113" i="92"/>
  <c r="L112" i="92"/>
  <c r="L111" i="92"/>
  <c r="L110" i="92"/>
  <c r="L109" i="92"/>
  <c r="L108" i="92"/>
  <c r="L107" i="92"/>
  <c r="L106" i="92"/>
  <c r="E113" i="92"/>
  <c r="E112" i="92"/>
  <c r="E111" i="92"/>
  <c r="E110" i="92"/>
  <c r="E109" i="92"/>
  <c r="E108" i="92"/>
  <c r="E107" i="92"/>
  <c r="E106" i="92"/>
  <c r="F113" i="92"/>
  <c r="F112" i="92"/>
  <c r="F111" i="92"/>
  <c r="F110" i="92"/>
  <c r="F109" i="92"/>
  <c r="F108" i="92"/>
  <c r="F107" i="92"/>
  <c r="F106" i="92"/>
  <c r="O113" i="92"/>
  <c r="O108" i="92"/>
  <c r="O107" i="92"/>
  <c r="O106" i="92"/>
  <c r="O171" i="83"/>
  <c r="O172" i="83"/>
  <c r="O173" i="83"/>
  <c r="O174" i="83"/>
  <c r="O175" i="83"/>
  <c r="O177" i="83"/>
  <c r="O178" i="83"/>
  <c r="O179" i="83"/>
  <c r="O180" i="83"/>
  <c r="O181" i="83"/>
  <c r="O182" i="83"/>
  <c r="O184" i="83"/>
  <c r="F171" i="83"/>
  <c r="F172" i="83"/>
  <c r="F173" i="83"/>
  <c r="F174" i="83"/>
  <c r="F175" i="83"/>
  <c r="F177" i="83"/>
  <c r="F178" i="83"/>
  <c r="F179" i="83"/>
  <c r="F180" i="83"/>
  <c r="F181" i="83"/>
  <c r="F182" i="83"/>
  <c r="F184" i="83"/>
  <c r="E80" i="92"/>
  <c r="E81" i="92"/>
  <c r="E82" i="92"/>
  <c r="E83" i="92"/>
  <c r="E84" i="92"/>
  <c r="E85" i="92"/>
  <c r="G85" i="92" s="1"/>
  <c r="E86" i="92"/>
  <c r="E79" i="92"/>
  <c r="M86" i="92"/>
  <c r="O86" i="92" s="1"/>
  <c r="M85" i="92"/>
  <c r="O85" i="92" s="1"/>
  <c r="M84" i="92"/>
  <c r="O84" i="92" s="1"/>
  <c r="M83" i="92"/>
  <c r="O83" i="92" s="1"/>
  <c r="M82" i="92"/>
  <c r="O82" i="92" s="1"/>
  <c r="M81" i="92"/>
  <c r="O81" i="92" s="1"/>
  <c r="M80" i="92"/>
  <c r="O80" i="92" s="1"/>
  <c r="M79" i="92"/>
  <c r="O79" i="92" s="1"/>
  <c r="E71" i="92"/>
  <c r="E72" i="92"/>
  <c r="E73" i="92"/>
  <c r="E74" i="92"/>
  <c r="E75" i="92"/>
  <c r="E76" i="92"/>
  <c r="E77" i="92"/>
  <c r="E70" i="92"/>
  <c r="M77" i="92"/>
  <c r="O77" i="92" s="1"/>
  <c r="M76" i="92"/>
  <c r="O76" i="92" s="1"/>
  <c r="M75" i="92"/>
  <c r="O75" i="92" s="1"/>
  <c r="M74" i="92"/>
  <c r="O74" i="92" s="1"/>
  <c r="M73" i="92"/>
  <c r="O73" i="92" s="1"/>
  <c r="M72" i="92"/>
  <c r="O72" i="92" s="1"/>
  <c r="M71" i="92"/>
  <c r="O71" i="92" s="1"/>
  <c r="M70" i="92"/>
  <c r="O70" i="92" s="1"/>
  <c r="L44" i="92"/>
  <c r="L45" i="92"/>
  <c r="L46" i="92"/>
  <c r="L47" i="92"/>
  <c r="L48" i="92"/>
  <c r="N48" i="92" s="1"/>
  <c r="L49" i="92"/>
  <c r="L50" i="92"/>
  <c r="L43" i="92"/>
  <c r="E44" i="92"/>
  <c r="E45" i="92"/>
  <c r="E46" i="92"/>
  <c r="E47" i="92"/>
  <c r="E48" i="92"/>
  <c r="G48" i="92" s="1"/>
  <c r="E49" i="92"/>
  <c r="E50" i="92"/>
  <c r="E43" i="92"/>
  <c r="L35" i="92"/>
  <c r="L36" i="92"/>
  <c r="L37" i="92"/>
  <c r="L38" i="92"/>
  <c r="L39" i="92"/>
  <c r="L40" i="92"/>
  <c r="L41" i="92"/>
  <c r="L34" i="92"/>
  <c r="E35" i="92"/>
  <c r="E36" i="92"/>
  <c r="E37" i="92"/>
  <c r="E38" i="92"/>
  <c r="E39" i="92"/>
  <c r="G39" i="92" s="1"/>
  <c r="E40" i="92"/>
  <c r="E41" i="92"/>
  <c r="E34" i="92"/>
  <c r="F41" i="92"/>
  <c r="L26" i="92"/>
  <c r="L27" i="92"/>
  <c r="L28" i="92"/>
  <c r="L29" i="92"/>
  <c r="L30" i="92"/>
  <c r="L31" i="92"/>
  <c r="L32" i="92"/>
  <c r="L25" i="92"/>
  <c r="F32" i="92"/>
  <c r="E26" i="92"/>
  <c r="E27" i="92"/>
  <c r="E28" i="92"/>
  <c r="G28" i="92" s="1"/>
  <c r="E29" i="92"/>
  <c r="E30" i="92"/>
  <c r="E31" i="92"/>
  <c r="E32" i="92"/>
  <c r="E25" i="92"/>
  <c r="L47" i="17"/>
  <c r="L46" i="17"/>
  <c r="L44" i="17"/>
  <c r="L43" i="17"/>
  <c r="L39" i="17"/>
  <c r="L31" i="17"/>
  <c r="L32" i="17"/>
  <c r="L34" i="17"/>
  <c r="L35" i="17"/>
  <c r="L30" i="17"/>
  <c r="L23" i="92"/>
  <c r="N23" i="92" s="1"/>
  <c r="L22" i="92"/>
  <c r="L21" i="92"/>
  <c r="L20" i="92"/>
  <c r="L19" i="92"/>
  <c r="L18" i="92"/>
  <c r="L17" i="92"/>
  <c r="E17" i="92"/>
  <c r="E18" i="92"/>
  <c r="E19" i="92"/>
  <c r="E20" i="92"/>
  <c r="E21" i="92"/>
  <c r="E22" i="92"/>
  <c r="E23" i="92"/>
  <c r="E16" i="92"/>
  <c r="E7" i="92"/>
  <c r="E8" i="92"/>
  <c r="G8" i="92" s="1"/>
  <c r="E9" i="92"/>
  <c r="E10" i="92"/>
  <c r="E11" i="92"/>
  <c r="E12" i="92"/>
  <c r="E13" i="92"/>
  <c r="E14" i="92"/>
  <c r="Q151" i="87"/>
  <c r="P151" i="87"/>
  <c r="O151" i="87"/>
  <c r="N151" i="87"/>
  <c r="M151" i="87"/>
  <c r="Q130" i="87"/>
  <c r="P130" i="87"/>
  <c r="O130" i="87"/>
  <c r="N130" i="87"/>
  <c r="M130" i="87"/>
  <c r="Q109" i="87"/>
  <c r="P109" i="87"/>
  <c r="O109" i="87"/>
  <c r="N109" i="87"/>
  <c r="M109" i="87"/>
  <c r="Q87" i="87"/>
  <c r="P87" i="87"/>
  <c r="O87" i="87"/>
  <c r="N87" i="87"/>
  <c r="M87" i="87"/>
  <c r="Q66" i="87"/>
  <c r="P66" i="87"/>
  <c r="O66" i="87"/>
  <c r="N66" i="87"/>
  <c r="M66" i="87"/>
  <c r="Q45" i="87"/>
  <c r="P45" i="87"/>
  <c r="O45" i="87"/>
  <c r="N45" i="87"/>
  <c r="M45" i="87"/>
  <c r="L84" i="11"/>
  <c r="L83" i="11"/>
  <c r="L82" i="11"/>
  <c r="L81" i="11"/>
  <c r="L80" i="11"/>
  <c r="L77" i="11"/>
  <c r="L76" i="11"/>
  <c r="L75" i="11"/>
  <c r="L74" i="11"/>
  <c r="L73" i="11"/>
  <c r="L70" i="11"/>
  <c r="L69" i="11"/>
  <c r="L68" i="11"/>
  <c r="L67" i="11"/>
  <c r="L66" i="11"/>
  <c r="L63" i="11"/>
  <c r="L62" i="11"/>
  <c r="L61" i="11"/>
  <c r="L60" i="11"/>
  <c r="L59" i="11"/>
  <c r="L56" i="11"/>
  <c r="L55" i="11"/>
  <c r="L54" i="11"/>
  <c r="L53" i="11"/>
  <c r="L52" i="11"/>
  <c r="K85" i="11"/>
  <c r="K78" i="11"/>
  <c r="K71" i="11"/>
  <c r="K64" i="11"/>
  <c r="K57" i="11"/>
  <c r="N172" i="83"/>
  <c r="P172" i="83"/>
  <c r="Q172" i="83"/>
  <c r="N173" i="83"/>
  <c r="P173" i="83"/>
  <c r="Q173" i="83"/>
  <c r="N174" i="83"/>
  <c r="P174" i="83"/>
  <c r="Q174" i="83"/>
  <c r="N175" i="83"/>
  <c r="P175" i="83"/>
  <c r="Q175" i="83"/>
  <c r="N177" i="83"/>
  <c r="P177" i="83"/>
  <c r="Q177" i="83"/>
  <c r="N178" i="83"/>
  <c r="P178" i="83"/>
  <c r="Q178" i="83"/>
  <c r="N179" i="83"/>
  <c r="P179" i="83"/>
  <c r="Q179" i="83"/>
  <c r="N180" i="83"/>
  <c r="P180" i="83"/>
  <c r="Q180" i="83"/>
  <c r="N181" i="83"/>
  <c r="P181" i="83"/>
  <c r="Q181" i="83"/>
  <c r="N182" i="83"/>
  <c r="P182" i="83"/>
  <c r="Q182" i="83"/>
  <c r="N184" i="83"/>
  <c r="P184" i="83"/>
  <c r="Q184" i="83"/>
  <c r="Q171" i="83"/>
  <c r="P171" i="83"/>
  <c r="N171" i="83"/>
  <c r="R161" i="83"/>
  <c r="R159" i="83"/>
  <c r="R158" i="83"/>
  <c r="R157" i="83"/>
  <c r="R156" i="83"/>
  <c r="R153" i="83"/>
  <c r="R152" i="83"/>
  <c r="R151" i="83"/>
  <c r="R150" i="83"/>
  <c r="R149" i="83"/>
  <c r="R148" i="83"/>
  <c r="V154" i="82"/>
  <c r="V152" i="82"/>
  <c r="V151" i="82"/>
  <c r="V150" i="82"/>
  <c r="V149" i="82"/>
  <c r="V146" i="82"/>
  <c r="V145" i="82"/>
  <c r="V144" i="82"/>
  <c r="V143" i="82"/>
  <c r="V142" i="82"/>
  <c r="V141" i="82"/>
  <c r="L34" i="40"/>
  <c r="L33" i="40"/>
  <c r="L32" i="40"/>
  <c r="L31" i="40"/>
  <c r="L30" i="40"/>
  <c r="L29" i="40"/>
  <c r="L28" i="40"/>
  <c r="L27" i="40"/>
  <c r="K35" i="40"/>
  <c r="L117" i="3"/>
  <c r="L115" i="3"/>
  <c r="L114" i="3"/>
  <c r="L113" i="3"/>
  <c r="L112" i="3"/>
  <c r="L110" i="3"/>
  <c r="L108" i="3"/>
  <c r="L106" i="3"/>
  <c r="L105" i="3"/>
  <c r="L104" i="3"/>
  <c r="L103" i="3"/>
  <c r="L100" i="3"/>
  <c r="L88" i="3"/>
  <c r="L87" i="3"/>
  <c r="L84" i="3"/>
  <c r="L83" i="3"/>
  <c r="L82" i="3"/>
  <c r="L80" i="3"/>
  <c r="L79" i="3"/>
  <c r="L78" i="3"/>
  <c r="L76" i="3"/>
  <c r="L75" i="3"/>
  <c r="L74" i="3"/>
  <c r="L72" i="3"/>
  <c r="L71" i="3"/>
  <c r="K101" i="3"/>
  <c r="L125" i="2"/>
  <c r="L124" i="2"/>
  <c r="L123" i="2"/>
  <c r="L122" i="2"/>
  <c r="L121" i="2"/>
  <c r="L120" i="2"/>
  <c r="L118" i="2"/>
  <c r="L117" i="2"/>
  <c r="L116" i="2"/>
  <c r="L115" i="2"/>
  <c r="L113" i="2"/>
  <c r="L112" i="2"/>
  <c r="L111" i="2"/>
  <c r="L110" i="2"/>
  <c r="K114" i="2"/>
  <c r="L85" i="2"/>
  <c r="L100" i="2"/>
  <c r="L99" i="2"/>
  <c r="L97" i="2"/>
  <c r="L95" i="2"/>
  <c r="L94" i="2"/>
  <c r="L89" i="2"/>
  <c r="L88" i="2"/>
  <c r="L84" i="2"/>
  <c r="L82" i="2"/>
  <c r="L81" i="2"/>
  <c r="L78" i="2"/>
  <c r="L77" i="2"/>
  <c r="L74" i="2"/>
  <c r="L73" i="2"/>
  <c r="K96" i="2"/>
  <c r="K98" i="2"/>
  <c r="K90" i="2"/>
  <c r="K86" i="2"/>
  <c r="K79" i="2"/>
  <c r="K75" i="2"/>
  <c r="L111" i="86"/>
  <c r="K111" i="86"/>
  <c r="K73" i="19"/>
  <c r="K36" i="17"/>
  <c r="K21" i="79"/>
  <c r="R150" i="87"/>
  <c r="R147" i="87"/>
  <c r="R146" i="87"/>
  <c r="R145" i="87"/>
  <c r="R144" i="87"/>
  <c r="R143" i="87"/>
  <c r="R142" i="87"/>
  <c r="R141" i="87"/>
  <c r="R140" i="87"/>
  <c r="R139" i="87"/>
  <c r="R138" i="87"/>
  <c r="M57" i="77"/>
  <c r="L57" i="77"/>
  <c r="M56" i="77"/>
  <c r="L56" i="77"/>
  <c r="M51" i="77"/>
  <c r="L51" i="77"/>
  <c r="N50" i="77"/>
  <c r="N49" i="77"/>
  <c r="M44" i="77"/>
  <c r="L44" i="77"/>
  <c r="N43" i="77"/>
  <c r="N42" i="77"/>
  <c r="M37" i="77"/>
  <c r="L37" i="77"/>
  <c r="N36" i="77"/>
  <c r="N35" i="77"/>
  <c r="M30" i="77"/>
  <c r="L30" i="77"/>
  <c r="N29" i="77"/>
  <c r="N28" i="77"/>
  <c r="M23" i="77"/>
  <c r="L23" i="77"/>
  <c r="N22" i="77"/>
  <c r="N21" i="77"/>
  <c r="M16" i="77"/>
  <c r="L16" i="77"/>
  <c r="N15" i="77"/>
  <c r="N14" i="77"/>
  <c r="M9" i="77"/>
  <c r="L9" i="77"/>
  <c r="N8" i="77"/>
  <c r="N7" i="77"/>
  <c r="L67" i="13"/>
  <c r="K67" i="13"/>
  <c r="L74" i="13"/>
  <c r="K74" i="13"/>
  <c r="L73" i="13"/>
  <c r="K73" i="13"/>
  <c r="L71" i="13"/>
  <c r="K71" i="13"/>
  <c r="L70" i="13"/>
  <c r="K70" i="13"/>
  <c r="W120" i="88"/>
  <c r="V120" i="88"/>
  <c r="U120" i="88"/>
  <c r="T120" i="88"/>
  <c r="S120" i="88"/>
  <c r="R120" i="88"/>
  <c r="Q120" i="88"/>
  <c r="X119" i="88"/>
  <c r="X118" i="88"/>
  <c r="X117" i="88"/>
  <c r="X116" i="88"/>
  <c r="X115" i="88"/>
  <c r="W114" i="88"/>
  <c r="V114" i="88"/>
  <c r="V121" i="88" s="1"/>
  <c r="X121" i="88" s="1"/>
  <c r="U114" i="88"/>
  <c r="T114" i="88"/>
  <c r="S114" i="88"/>
  <c r="R114" i="88"/>
  <c r="Q114" i="88"/>
  <c r="X113" i="88"/>
  <c r="X112" i="88"/>
  <c r="X111" i="88"/>
  <c r="X110" i="88"/>
  <c r="X109" i="88"/>
  <c r="W103" i="88"/>
  <c r="V103" i="88"/>
  <c r="U103" i="88"/>
  <c r="T103" i="88"/>
  <c r="S103" i="88"/>
  <c r="R103" i="88"/>
  <c r="Q103" i="88"/>
  <c r="X102" i="88"/>
  <c r="X101" i="88"/>
  <c r="X100" i="88"/>
  <c r="X99" i="88"/>
  <c r="X98" i="88"/>
  <c r="W97" i="88"/>
  <c r="V97" i="88"/>
  <c r="U97" i="88"/>
  <c r="T97" i="88"/>
  <c r="S97" i="88"/>
  <c r="R97" i="88"/>
  <c r="Q97" i="88"/>
  <c r="X96" i="88"/>
  <c r="X95" i="88"/>
  <c r="X94" i="88"/>
  <c r="X93" i="88"/>
  <c r="X92" i="88"/>
  <c r="W86" i="88"/>
  <c r="V86" i="88"/>
  <c r="U86" i="88"/>
  <c r="T86" i="88"/>
  <c r="S86" i="88"/>
  <c r="R86" i="88"/>
  <c r="Q86" i="88"/>
  <c r="X85" i="88"/>
  <c r="X84" i="88"/>
  <c r="X83" i="88"/>
  <c r="X82" i="88"/>
  <c r="X81" i="88"/>
  <c r="W80" i="88"/>
  <c r="V80" i="88"/>
  <c r="V87" i="88"/>
  <c r="U80" i="88"/>
  <c r="T80" i="88"/>
  <c r="S80" i="88"/>
  <c r="R80" i="88"/>
  <c r="Q80" i="88"/>
  <c r="X79" i="88"/>
  <c r="X78" i="88"/>
  <c r="X77" i="88"/>
  <c r="X76" i="88"/>
  <c r="X75" i="88"/>
  <c r="W69" i="88"/>
  <c r="V69" i="88"/>
  <c r="U69" i="88"/>
  <c r="T69" i="88"/>
  <c r="S69" i="88"/>
  <c r="R69" i="88"/>
  <c r="Q69" i="88"/>
  <c r="X68" i="88"/>
  <c r="X67" i="88"/>
  <c r="X66" i="88"/>
  <c r="X65" i="88"/>
  <c r="X64" i="88"/>
  <c r="W63" i="88"/>
  <c r="V63" i="88"/>
  <c r="V70" i="88" s="1"/>
  <c r="U63" i="88"/>
  <c r="U70" i="88"/>
  <c r="T63" i="88"/>
  <c r="T70" i="88" s="1"/>
  <c r="S63" i="88"/>
  <c r="R63" i="88"/>
  <c r="Q63" i="88"/>
  <c r="X62" i="88"/>
  <c r="X61" i="88"/>
  <c r="X60" i="88"/>
  <c r="X59" i="88"/>
  <c r="X58" i="88"/>
  <c r="W52" i="88"/>
  <c r="V52" i="88"/>
  <c r="U52" i="88"/>
  <c r="T52" i="88"/>
  <c r="S52" i="88"/>
  <c r="R52" i="88"/>
  <c r="Q52" i="88"/>
  <c r="X51" i="88"/>
  <c r="X50" i="88"/>
  <c r="X49" i="88"/>
  <c r="X48" i="88"/>
  <c r="X47" i="88"/>
  <c r="W46" i="88"/>
  <c r="V46" i="88"/>
  <c r="U46" i="88"/>
  <c r="U53" i="88" s="1"/>
  <c r="T46" i="88"/>
  <c r="S46" i="88"/>
  <c r="R46" i="88"/>
  <c r="R53" i="88" s="1"/>
  <c r="X53" i="88" s="1"/>
  <c r="Q46" i="88"/>
  <c r="X45" i="88"/>
  <c r="X44" i="88"/>
  <c r="X43" i="88"/>
  <c r="X42" i="88"/>
  <c r="X41" i="88"/>
  <c r="W35" i="88"/>
  <c r="V35" i="88"/>
  <c r="U35" i="88"/>
  <c r="T35" i="88"/>
  <c r="S35" i="88"/>
  <c r="R35" i="88"/>
  <c r="Q35" i="88"/>
  <c r="X34" i="88"/>
  <c r="X33" i="88"/>
  <c r="X32" i="88"/>
  <c r="X31" i="88"/>
  <c r="X30" i="88"/>
  <c r="W29" i="88"/>
  <c r="V29" i="88"/>
  <c r="U29" i="88"/>
  <c r="T29" i="88"/>
  <c r="S29" i="88"/>
  <c r="R29" i="88"/>
  <c r="R36" i="88" s="1"/>
  <c r="X36" i="88" s="1"/>
  <c r="Q29" i="88"/>
  <c r="X28" i="88"/>
  <c r="X27" i="88"/>
  <c r="X26" i="88"/>
  <c r="X25" i="88"/>
  <c r="X24" i="88"/>
  <c r="L24" i="88"/>
  <c r="L25" i="88"/>
  <c r="L26" i="88"/>
  <c r="L27" i="88"/>
  <c r="L28" i="88"/>
  <c r="E29" i="88"/>
  <c r="F29" i="88"/>
  <c r="G29" i="88"/>
  <c r="H29" i="88"/>
  <c r="I29" i="88"/>
  <c r="J29" i="88"/>
  <c r="K29" i="88"/>
  <c r="L30" i="88"/>
  <c r="L31" i="88"/>
  <c r="L32" i="88"/>
  <c r="L33" i="88"/>
  <c r="L34" i="88"/>
  <c r="E35" i="88"/>
  <c r="F35" i="88"/>
  <c r="G35" i="88"/>
  <c r="H35" i="88"/>
  <c r="I35" i="88"/>
  <c r="J35" i="88"/>
  <c r="K35" i="88"/>
  <c r="R127" i="88"/>
  <c r="S127" i="88"/>
  <c r="T127" i="88"/>
  <c r="U127" i="88"/>
  <c r="V127" i="88"/>
  <c r="W127" i="88"/>
  <c r="R128" i="88"/>
  <c r="S128" i="88"/>
  <c r="T128" i="88"/>
  <c r="U128" i="88"/>
  <c r="V128" i="88"/>
  <c r="W128" i="88"/>
  <c r="R129" i="88"/>
  <c r="S129" i="88"/>
  <c r="T129" i="88"/>
  <c r="U129" i="88"/>
  <c r="V129" i="88"/>
  <c r="W129" i="88"/>
  <c r="R130" i="88"/>
  <c r="S130" i="88"/>
  <c r="T130" i="88"/>
  <c r="U130" i="88"/>
  <c r="V130" i="88"/>
  <c r="W130" i="88"/>
  <c r="R132" i="88"/>
  <c r="S132" i="88"/>
  <c r="T132" i="88"/>
  <c r="U132" i="88"/>
  <c r="V132" i="88"/>
  <c r="W132" i="88"/>
  <c r="R133" i="88"/>
  <c r="S133" i="88"/>
  <c r="T133" i="88"/>
  <c r="U133" i="88"/>
  <c r="V133" i="88"/>
  <c r="W133" i="88"/>
  <c r="R134" i="88"/>
  <c r="S134" i="88"/>
  <c r="T134" i="88"/>
  <c r="U134" i="88"/>
  <c r="V134" i="88"/>
  <c r="W134" i="88"/>
  <c r="U135" i="88"/>
  <c r="V135" i="88"/>
  <c r="W135" i="88"/>
  <c r="R136" i="88"/>
  <c r="S136" i="88"/>
  <c r="T136" i="88"/>
  <c r="U136" i="88"/>
  <c r="V136" i="88"/>
  <c r="W136" i="88"/>
  <c r="R126" i="88"/>
  <c r="S126" i="88"/>
  <c r="T126" i="88"/>
  <c r="U126" i="88"/>
  <c r="V126" i="88"/>
  <c r="W126" i="88"/>
  <c r="Q136" i="88"/>
  <c r="Q134" i="88"/>
  <c r="Q133" i="88"/>
  <c r="Q132" i="88"/>
  <c r="Q130" i="88"/>
  <c r="Q129" i="88"/>
  <c r="Q128" i="88"/>
  <c r="Q127" i="88"/>
  <c r="Q126" i="88"/>
  <c r="W18" i="88"/>
  <c r="V18" i="88"/>
  <c r="U18" i="88"/>
  <c r="X17" i="88"/>
  <c r="X15" i="88"/>
  <c r="X14" i="88"/>
  <c r="X13" i="88"/>
  <c r="W12" i="88"/>
  <c r="W19" i="88" s="1"/>
  <c r="V12" i="88"/>
  <c r="U12" i="88"/>
  <c r="T12" i="88"/>
  <c r="S12" i="88"/>
  <c r="R12" i="88"/>
  <c r="Q12" i="88"/>
  <c r="X11" i="88"/>
  <c r="X10" i="88"/>
  <c r="X9" i="88"/>
  <c r="X8" i="88"/>
  <c r="X7" i="88"/>
  <c r="O3" i="88"/>
  <c r="K120" i="88"/>
  <c r="J120" i="88"/>
  <c r="I120" i="88"/>
  <c r="H120" i="88"/>
  <c r="G120" i="88"/>
  <c r="F120" i="88"/>
  <c r="E120" i="88"/>
  <c r="K103" i="88"/>
  <c r="J103" i="88"/>
  <c r="I103" i="88"/>
  <c r="H103" i="88"/>
  <c r="G103" i="88"/>
  <c r="F103" i="88"/>
  <c r="E103" i="88"/>
  <c r="K86" i="88"/>
  <c r="J86" i="88"/>
  <c r="I86" i="88"/>
  <c r="H86" i="88"/>
  <c r="G86" i="88"/>
  <c r="F86" i="88"/>
  <c r="E86" i="88"/>
  <c r="K69" i="88"/>
  <c r="J69" i="88"/>
  <c r="I69" i="88"/>
  <c r="H69" i="88"/>
  <c r="G69" i="88"/>
  <c r="F69" i="88"/>
  <c r="E69" i="88"/>
  <c r="K52" i="88"/>
  <c r="J52" i="88"/>
  <c r="I52" i="88"/>
  <c r="K18" i="88"/>
  <c r="J18" i="88"/>
  <c r="I18" i="88"/>
  <c r="H18" i="88"/>
  <c r="G18" i="88"/>
  <c r="F18" i="88"/>
  <c r="E18" i="88"/>
  <c r="E19" i="88"/>
  <c r="K136" i="88"/>
  <c r="J136" i="88"/>
  <c r="I136" i="88"/>
  <c r="H136" i="88"/>
  <c r="G136" i="88"/>
  <c r="F136" i="88"/>
  <c r="E136" i="88"/>
  <c r="L119" i="88"/>
  <c r="L102" i="88"/>
  <c r="L85" i="88"/>
  <c r="L68" i="88"/>
  <c r="L51" i="88"/>
  <c r="L17" i="88"/>
  <c r="K135" i="88"/>
  <c r="J135" i="88"/>
  <c r="I135" i="88"/>
  <c r="L118" i="88"/>
  <c r="L101" i="88"/>
  <c r="L84" i="88"/>
  <c r="L67" i="88"/>
  <c r="L16" i="88"/>
  <c r="K134" i="88"/>
  <c r="J134" i="88"/>
  <c r="I134" i="88"/>
  <c r="H134" i="88"/>
  <c r="G134" i="88"/>
  <c r="F134" i="88"/>
  <c r="E134" i="88"/>
  <c r="L117" i="88"/>
  <c r="L100" i="88"/>
  <c r="L83" i="88"/>
  <c r="L66" i="88"/>
  <c r="L49" i="88"/>
  <c r="L15" i="88"/>
  <c r="K133" i="88"/>
  <c r="J133" i="88"/>
  <c r="I133" i="88"/>
  <c r="H133" i="88"/>
  <c r="G133" i="88"/>
  <c r="F133" i="88"/>
  <c r="E133" i="88"/>
  <c r="L116" i="88"/>
  <c r="L99" i="88"/>
  <c r="L82" i="88"/>
  <c r="L65" i="88"/>
  <c r="L48" i="88"/>
  <c r="L14" i="88"/>
  <c r="K132" i="88"/>
  <c r="J132" i="88"/>
  <c r="I132" i="88"/>
  <c r="H132" i="88"/>
  <c r="G132" i="88"/>
  <c r="F132" i="88"/>
  <c r="E132" i="88"/>
  <c r="L115" i="88"/>
  <c r="L98" i="88"/>
  <c r="L81" i="88"/>
  <c r="L64" i="88"/>
  <c r="L47" i="88"/>
  <c r="L13" i="88"/>
  <c r="K114" i="88"/>
  <c r="J114" i="88"/>
  <c r="I114" i="88"/>
  <c r="H114" i="88"/>
  <c r="G114" i="88"/>
  <c r="F114" i="88"/>
  <c r="E114" i="88"/>
  <c r="K97" i="88"/>
  <c r="J97" i="88"/>
  <c r="I97" i="88"/>
  <c r="H97" i="88"/>
  <c r="G97" i="88"/>
  <c r="F97" i="88"/>
  <c r="E97" i="88"/>
  <c r="K80" i="88"/>
  <c r="J80" i="88"/>
  <c r="I80" i="88"/>
  <c r="H80" i="88"/>
  <c r="G80" i="88"/>
  <c r="F80" i="88"/>
  <c r="E80" i="88"/>
  <c r="K63" i="88"/>
  <c r="J63" i="88"/>
  <c r="I63" i="88"/>
  <c r="H63" i="88"/>
  <c r="G63" i="88"/>
  <c r="F63" i="88"/>
  <c r="E63" i="88"/>
  <c r="K46" i="88"/>
  <c r="J46" i="88"/>
  <c r="I46" i="88"/>
  <c r="H46" i="88"/>
  <c r="G46" i="88"/>
  <c r="F46" i="88"/>
  <c r="E46" i="88"/>
  <c r="K12" i="88"/>
  <c r="J12" i="88"/>
  <c r="I12" i="88"/>
  <c r="H12" i="88"/>
  <c r="G12" i="88"/>
  <c r="F12" i="88"/>
  <c r="K130" i="88"/>
  <c r="J130" i="88"/>
  <c r="I130" i="88"/>
  <c r="H130" i="88"/>
  <c r="G130" i="88"/>
  <c r="F130" i="88"/>
  <c r="E130" i="88"/>
  <c r="L113" i="88"/>
  <c r="L96" i="88"/>
  <c r="L79" i="88"/>
  <c r="L62" i="88"/>
  <c r="L45" i="88"/>
  <c r="L11" i="88"/>
  <c r="K129" i="88"/>
  <c r="J129" i="88"/>
  <c r="I129" i="88"/>
  <c r="H129" i="88"/>
  <c r="G129" i="88"/>
  <c r="F129" i="88"/>
  <c r="E129" i="88"/>
  <c r="L112" i="88"/>
  <c r="L95" i="88"/>
  <c r="L78" i="88"/>
  <c r="L61" i="88"/>
  <c r="L44" i="88"/>
  <c r="L10" i="88"/>
  <c r="K128" i="88"/>
  <c r="J128" i="88"/>
  <c r="I128" i="88"/>
  <c r="H128" i="88"/>
  <c r="G128" i="88"/>
  <c r="F128" i="88"/>
  <c r="E128" i="88"/>
  <c r="L111" i="88"/>
  <c r="L94" i="88"/>
  <c r="L77" i="88"/>
  <c r="L60" i="88"/>
  <c r="L43" i="88"/>
  <c r="L9" i="88"/>
  <c r="K127" i="88"/>
  <c r="J127" i="88"/>
  <c r="I127" i="88"/>
  <c r="H127" i="88"/>
  <c r="G127" i="88"/>
  <c r="F127" i="88"/>
  <c r="E127" i="88"/>
  <c r="L110" i="88"/>
  <c r="L93" i="88"/>
  <c r="L76" i="88"/>
  <c r="L59" i="88"/>
  <c r="L42" i="88"/>
  <c r="L8" i="88"/>
  <c r="K126" i="88"/>
  <c r="J126" i="88"/>
  <c r="I126" i="88"/>
  <c r="H126" i="88"/>
  <c r="G126" i="88"/>
  <c r="F126" i="88"/>
  <c r="E126" i="88"/>
  <c r="L109" i="88"/>
  <c r="L92" i="88"/>
  <c r="L75" i="88"/>
  <c r="L58" i="88"/>
  <c r="L41" i="88"/>
  <c r="L7" i="88"/>
  <c r="C3" i="88"/>
  <c r="R129" i="87"/>
  <c r="R125" i="87"/>
  <c r="R124" i="87"/>
  <c r="R123" i="87"/>
  <c r="R122" i="87"/>
  <c r="R121" i="87"/>
  <c r="R120" i="87"/>
  <c r="R119" i="87"/>
  <c r="R118" i="87"/>
  <c r="R117" i="87"/>
  <c r="R108" i="87"/>
  <c r="R105" i="87"/>
  <c r="R104" i="87"/>
  <c r="R103" i="87"/>
  <c r="R102" i="87"/>
  <c r="R101" i="87"/>
  <c r="R100" i="87"/>
  <c r="R99" i="87"/>
  <c r="R98" i="87"/>
  <c r="R97" i="87"/>
  <c r="R96" i="87"/>
  <c r="R86" i="87"/>
  <c r="R82" i="87"/>
  <c r="R81" i="87"/>
  <c r="R80" i="87"/>
  <c r="R79" i="87"/>
  <c r="R78" i="87"/>
  <c r="R77" i="87"/>
  <c r="R76" i="87"/>
  <c r="R75" i="87"/>
  <c r="R74" i="87"/>
  <c r="R65" i="87"/>
  <c r="R62" i="87"/>
  <c r="R61" i="87"/>
  <c r="R60" i="87"/>
  <c r="R59" i="87"/>
  <c r="R58" i="87"/>
  <c r="R57" i="87"/>
  <c r="R56" i="87"/>
  <c r="R55" i="87"/>
  <c r="R54" i="87"/>
  <c r="R53" i="87"/>
  <c r="R41" i="87"/>
  <c r="R40" i="87"/>
  <c r="R39" i="87"/>
  <c r="R38" i="87"/>
  <c r="R37" i="87"/>
  <c r="R36" i="87"/>
  <c r="R35" i="87"/>
  <c r="R34" i="87"/>
  <c r="R33" i="87"/>
  <c r="R32" i="87"/>
  <c r="Q23" i="87"/>
  <c r="P23" i="87"/>
  <c r="O23" i="87"/>
  <c r="N23" i="87"/>
  <c r="M23" i="87"/>
  <c r="R19" i="87"/>
  <c r="R18" i="87"/>
  <c r="R17" i="87"/>
  <c r="R16" i="87"/>
  <c r="R15" i="87"/>
  <c r="R14" i="87"/>
  <c r="R13" i="87"/>
  <c r="R12" i="87"/>
  <c r="R11" i="87"/>
  <c r="R10" i="87"/>
  <c r="M171" i="87"/>
  <c r="M168" i="87"/>
  <c r="M167" i="87"/>
  <c r="M166" i="87"/>
  <c r="M165" i="87"/>
  <c r="M164" i="87"/>
  <c r="M163" i="87"/>
  <c r="M162" i="87"/>
  <c r="M161" i="87"/>
  <c r="M160" i="87"/>
  <c r="G151" i="87"/>
  <c r="G130" i="87"/>
  <c r="H109" i="87"/>
  <c r="H87" i="87"/>
  <c r="I150" i="87"/>
  <c r="I129" i="87"/>
  <c r="I108" i="87"/>
  <c r="I86" i="87"/>
  <c r="I65" i="87"/>
  <c r="I44" i="87"/>
  <c r="I22" i="87"/>
  <c r="H151" i="87"/>
  <c r="F151" i="87"/>
  <c r="D151" i="87"/>
  <c r="H130" i="87"/>
  <c r="F130" i="87"/>
  <c r="D130" i="87"/>
  <c r="G109" i="87"/>
  <c r="F109" i="87"/>
  <c r="D109" i="87"/>
  <c r="F87" i="87"/>
  <c r="E87" i="87"/>
  <c r="D87" i="87"/>
  <c r="G66" i="87"/>
  <c r="F66" i="87"/>
  <c r="E66" i="87"/>
  <c r="D66" i="87"/>
  <c r="H45" i="87"/>
  <c r="G45" i="87"/>
  <c r="D45" i="87"/>
  <c r="H23" i="87"/>
  <c r="G23" i="87"/>
  <c r="F23" i="87"/>
  <c r="D168" i="87"/>
  <c r="I147" i="87"/>
  <c r="I62" i="87"/>
  <c r="I168" i="87" s="1"/>
  <c r="I41" i="87"/>
  <c r="I19" i="87"/>
  <c r="D167" i="87"/>
  <c r="I146" i="87"/>
  <c r="I125" i="87"/>
  <c r="I104" i="87"/>
  <c r="I82" i="87"/>
  <c r="I61" i="87"/>
  <c r="I40" i="87"/>
  <c r="I18" i="87"/>
  <c r="D166" i="87"/>
  <c r="I145" i="87"/>
  <c r="I124" i="87"/>
  <c r="I103" i="87"/>
  <c r="I81" i="87"/>
  <c r="I60" i="87"/>
  <c r="I166" i="87" s="1"/>
  <c r="I39" i="87"/>
  <c r="I17" i="87"/>
  <c r="D165" i="87"/>
  <c r="I144" i="87"/>
  <c r="I123" i="87"/>
  <c r="I102" i="87"/>
  <c r="I80" i="87"/>
  <c r="I59" i="87"/>
  <c r="I165" i="87" s="1"/>
  <c r="I38" i="87"/>
  <c r="I16" i="87"/>
  <c r="D164" i="87"/>
  <c r="I143" i="87"/>
  <c r="I122" i="87"/>
  <c r="I101" i="87"/>
  <c r="I79" i="87"/>
  <c r="I58" i="87"/>
  <c r="I164" i="87" s="1"/>
  <c r="I37" i="87"/>
  <c r="I15" i="87"/>
  <c r="D163" i="87"/>
  <c r="I142" i="87"/>
  <c r="I121" i="87"/>
  <c r="I100" i="87"/>
  <c r="I78" i="87"/>
  <c r="I57" i="87"/>
  <c r="I163" i="87" s="1"/>
  <c r="I36" i="87"/>
  <c r="I14" i="87"/>
  <c r="D162" i="87"/>
  <c r="I141" i="87"/>
  <c r="I120" i="87"/>
  <c r="I99" i="87"/>
  <c r="I77" i="87"/>
  <c r="I56" i="87"/>
  <c r="I35" i="87"/>
  <c r="I13" i="87"/>
  <c r="D161" i="87"/>
  <c r="I140" i="87"/>
  <c r="I119" i="87"/>
  <c r="I98" i="87"/>
  <c r="I76" i="87"/>
  <c r="I55" i="87"/>
  <c r="I161" i="87" s="1"/>
  <c r="I34" i="87"/>
  <c r="I12" i="87"/>
  <c r="D160" i="87"/>
  <c r="I139" i="87"/>
  <c r="I118" i="87"/>
  <c r="I97" i="87"/>
  <c r="I75" i="87"/>
  <c r="I54" i="87"/>
  <c r="I160" i="87" s="1"/>
  <c r="I33" i="87"/>
  <c r="I11" i="87"/>
  <c r="D159" i="87"/>
  <c r="I138" i="87"/>
  <c r="I117" i="87"/>
  <c r="I96" i="87"/>
  <c r="I74" i="87"/>
  <c r="I53" i="87"/>
  <c r="I159" i="87" s="1"/>
  <c r="I32" i="87"/>
  <c r="I10" i="87"/>
  <c r="C3" i="87"/>
  <c r="K119" i="86"/>
  <c r="L126" i="86"/>
  <c r="K126" i="86"/>
  <c r="L125" i="86"/>
  <c r="K125" i="86"/>
  <c r="L124" i="86"/>
  <c r="K124" i="86"/>
  <c r="L123" i="86"/>
  <c r="K123" i="86"/>
  <c r="L122" i="86"/>
  <c r="K122" i="86"/>
  <c r="L121" i="86"/>
  <c r="K121" i="86"/>
  <c r="L120" i="86"/>
  <c r="K120" i="86"/>
  <c r="L119" i="86"/>
  <c r="L95" i="86"/>
  <c r="K95" i="86"/>
  <c r="L79" i="86"/>
  <c r="K79" i="86"/>
  <c r="L63" i="86"/>
  <c r="K63" i="86"/>
  <c r="L47" i="86"/>
  <c r="K47" i="86"/>
  <c r="L31" i="86"/>
  <c r="K31" i="86"/>
  <c r="L15" i="86"/>
  <c r="K15" i="86"/>
  <c r="E15" i="86"/>
  <c r="E119" i="86"/>
  <c r="I3" i="86"/>
  <c r="F111" i="86"/>
  <c r="E111" i="86"/>
  <c r="F95" i="86"/>
  <c r="E95" i="86"/>
  <c r="F79" i="86"/>
  <c r="E79" i="86"/>
  <c r="F63" i="86"/>
  <c r="E63" i="86"/>
  <c r="F47" i="86"/>
  <c r="E47" i="86"/>
  <c r="F31" i="86"/>
  <c r="E31" i="86"/>
  <c r="F15" i="86"/>
  <c r="F126" i="86"/>
  <c r="E126" i="86"/>
  <c r="F125" i="86"/>
  <c r="E125" i="86"/>
  <c r="F124" i="86"/>
  <c r="E124" i="86"/>
  <c r="F123" i="86"/>
  <c r="E123" i="86"/>
  <c r="F122" i="86"/>
  <c r="E122" i="86"/>
  <c r="F121" i="86"/>
  <c r="E121" i="86"/>
  <c r="F120" i="86"/>
  <c r="E120" i="86"/>
  <c r="F119" i="86"/>
  <c r="C3" i="86"/>
  <c r="Q105" i="85"/>
  <c r="Q107" i="85" s="1"/>
  <c r="P105" i="85"/>
  <c r="P107" i="85" s="1"/>
  <c r="O105" i="85"/>
  <c r="O107" i="85" s="1"/>
  <c r="N105" i="85"/>
  <c r="N107" i="85" s="1"/>
  <c r="Q90" i="85"/>
  <c r="P90" i="85"/>
  <c r="P92" i="85" s="1"/>
  <c r="O90" i="85"/>
  <c r="O92" i="85" s="1"/>
  <c r="N90" i="85"/>
  <c r="Q75" i="85"/>
  <c r="Q77" i="85" s="1"/>
  <c r="P75" i="85"/>
  <c r="P77" i="85" s="1"/>
  <c r="O75" i="85"/>
  <c r="O77" i="85" s="1"/>
  <c r="N75" i="85"/>
  <c r="N77" i="85" s="1"/>
  <c r="Q60" i="85"/>
  <c r="Q62" i="85" s="1"/>
  <c r="P60" i="85"/>
  <c r="P62" i="85" s="1"/>
  <c r="O60" i="85"/>
  <c r="O62" i="85" s="1"/>
  <c r="N60" i="85"/>
  <c r="N62" i="85" s="1"/>
  <c r="Q45" i="85"/>
  <c r="Q47" i="85" s="1"/>
  <c r="P45" i="85"/>
  <c r="P47" i="85" s="1"/>
  <c r="O45" i="85"/>
  <c r="O47" i="85" s="1"/>
  <c r="N45" i="85"/>
  <c r="N47" i="85" s="1"/>
  <c r="R47" i="85" s="1"/>
  <c r="Q30" i="85"/>
  <c r="Q32" i="85" s="1"/>
  <c r="P30" i="85"/>
  <c r="P32" i="85" s="1"/>
  <c r="O30" i="85"/>
  <c r="O32" i="85" s="1"/>
  <c r="N30" i="85"/>
  <c r="N32" i="85" s="1"/>
  <c r="Q121" i="85"/>
  <c r="P121" i="85"/>
  <c r="O121" i="85"/>
  <c r="N121" i="85"/>
  <c r="Q119" i="85"/>
  <c r="P119" i="85"/>
  <c r="O119" i="85"/>
  <c r="N119" i="85"/>
  <c r="Q118" i="85"/>
  <c r="P118" i="85"/>
  <c r="O118" i="85"/>
  <c r="N118" i="85"/>
  <c r="Q117" i="85"/>
  <c r="P117" i="85"/>
  <c r="O117" i="85"/>
  <c r="N117" i="85"/>
  <c r="Q116" i="85"/>
  <c r="P116" i="85"/>
  <c r="O116" i="85"/>
  <c r="N116" i="85"/>
  <c r="Q115" i="85"/>
  <c r="P115" i="85"/>
  <c r="O115" i="85"/>
  <c r="N115" i="85"/>
  <c r="Q114" i="85"/>
  <c r="P114" i="85"/>
  <c r="O114" i="85"/>
  <c r="N114" i="85"/>
  <c r="Q113" i="85"/>
  <c r="P113" i="85"/>
  <c r="O113" i="85"/>
  <c r="N113" i="85"/>
  <c r="Q112" i="85"/>
  <c r="P112" i="85"/>
  <c r="O112" i="85"/>
  <c r="N112" i="85"/>
  <c r="R106" i="85"/>
  <c r="R104" i="85"/>
  <c r="R103" i="85"/>
  <c r="R102" i="85"/>
  <c r="R101" i="85"/>
  <c r="R100" i="85"/>
  <c r="R99" i="85"/>
  <c r="R98" i="85"/>
  <c r="R97" i="85"/>
  <c r="R91" i="85"/>
  <c r="R89" i="85"/>
  <c r="R119" i="85" s="1"/>
  <c r="R88" i="85"/>
  <c r="R87" i="85"/>
  <c r="R86" i="85"/>
  <c r="R85" i="85"/>
  <c r="R84" i="85"/>
  <c r="R83" i="85"/>
  <c r="R82" i="85"/>
  <c r="R76" i="85"/>
  <c r="R74" i="85"/>
  <c r="R73" i="85"/>
  <c r="R72" i="85"/>
  <c r="R71" i="85"/>
  <c r="R70" i="85"/>
  <c r="R69" i="85"/>
  <c r="R68" i="85"/>
  <c r="R67" i="85"/>
  <c r="R61" i="85"/>
  <c r="R59" i="85"/>
  <c r="R58" i="85"/>
  <c r="R57" i="85"/>
  <c r="R117" i="85" s="1"/>
  <c r="R56" i="85"/>
  <c r="R55" i="85"/>
  <c r="R54" i="85"/>
  <c r="R53" i="85"/>
  <c r="R52" i="85"/>
  <c r="R46" i="85"/>
  <c r="R44" i="85"/>
  <c r="R43" i="85"/>
  <c r="R118" i="85" s="1"/>
  <c r="R42" i="85"/>
  <c r="R41" i="85"/>
  <c r="R40" i="85"/>
  <c r="R39" i="85"/>
  <c r="R38" i="85"/>
  <c r="R37" i="85"/>
  <c r="R31" i="85"/>
  <c r="R29" i="85"/>
  <c r="R28" i="85"/>
  <c r="R27" i="85"/>
  <c r="R26" i="85"/>
  <c r="R25" i="85"/>
  <c r="R24" i="85"/>
  <c r="R23" i="85"/>
  <c r="R22" i="85"/>
  <c r="R16" i="85"/>
  <c r="Q15" i="85"/>
  <c r="Q17" i="85" s="1"/>
  <c r="P15" i="85"/>
  <c r="P17" i="85" s="1"/>
  <c r="O15" i="85"/>
  <c r="O120" i="85" s="1"/>
  <c r="N15" i="85"/>
  <c r="N17" i="85" s="1"/>
  <c r="R14" i="85"/>
  <c r="R13" i="85"/>
  <c r="R12" i="85"/>
  <c r="R11" i="85"/>
  <c r="R10" i="85"/>
  <c r="R9" i="85"/>
  <c r="R8" i="85"/>
  <c r="R7" i="85"/>
  <c r="H121" i="85"/>
  <c r="G121" i="85"/>
  <c r="F121" i="85"/>
  <c r="E121" i="85"/>
  <c r="I106" i="85"/>
  <c r="I91" i="85"/>
  <c r="I76" i="85"/>
  <c r="I61" i="85"/>
  <c r="I46" i="85"/>
  <c r="I31" i="85"/>
  <c r="I16" i="85"/>
  <c r="H105" i="85"/>
  <c r="H107" i="85" s="1"/>
  <c r="G105" i="85"/>
  <c r="G107" i="85" s="1"/>
  <c r="F105" i="85"/>
  <c r="F107" i="85" s="1"/>
  <c r="E105" i="85"/>
  <c r="E107" i="85" s="1"/>
  <c r="H90" i="85"/>
  <c r="H92" i="85" s="1"/>
  <c r="G90" i="85"/>
  <c r="G92" i="85" s="1"/>
  <c r="F90" i="85"/>
  <c r="F92" i="85" s="1"/>
  <c r="E90" i="85"/>
  <c r="E92" i="85"/>
  <c r="H75" i="85"/>
  <c r="H77" i="85" s="1"/>
  <c r="G75" i="85"/>
  <c r="G77" i="85" s="1"/>
  <c r="F75" i="85"/>
  <c r="F77" i="85" s="1"/>
  <c r="E75" i="85"/>
  <c r="E77" i="85" s="1"/>
  <c r="H60" i="85"/>
  <c r="H62" i="85" s="1"/>
  <c r="G60" i="85"/>
  <c r="G62" i="85" s="1"/>
  <c r="F60" i="85"/>
  <c r="F62" i="85" s="1"/>
  <c r="E60" i="85"/>
  <c r="E62" i="85" s="1"/>
  <c r="H45" i="85"/>
  <c r="H47" i="85" s="1"/>
  <c r="G45" i="85"/>
  <c r="G47" i="85" s="1"/>
  <c r="F45" i="85"/>
  <c r="F47" i="85" s="1"/>
  <c r="E45" i="85"/>
  <c r="E47" i="85" s="1"/>
  <c r="H30" i="85"/>
  <c r="H32" i="85" s="1"/>
  <c r="G30" i="85"/>
  <c r="F30" i="85"/>
  <c r="F32" i="85"/>
  <c r="E30" i="85"/>
  <c r="E32" i="85" s="1"/>
  <c r="H15" i="85"/>
  <c r="H17" i="85" s="1"/>
  <c r="G15" i="85"/>
  <c r="G17" i="85" s="1"/>
  <c r="F15" i="85"/>
  <c r="F17" i="85" s="1"/>
  <c r="E15" i="85"/>
  <c r="E17" i="85" s="1"/>
  <c r="H119" i="85"/>
  <c r="G119" i="85"/>
  <c r="F119" i="85"/>
  <c r="E119" i="85"/>
  <c r="I104" i="85"/>
  <c r="I89" i="85"/>
  <c r="I74" i="85"/>
  <c r="I59" i="85"/>
  <c r="I44" i="85"/>
  <c r="I29" i="85"/>
  <c r="I14" i="85"/>
  <c r="H118" i="85"/>
  <c r="G118" i="85"/>
  <c r="F118" i="85"/>
  <c r="E118" i="85"/>
  <c r="I103" i="85"/>
  <c r="I88" i="85"/>
  <c r="I73" i="85"/>
  <c r="I58" i="85"/>
  <c r="I43" i="85"/>
  <c r="I28" i="85"/>
  <c r="I13" i="85"/>
  <c r="H117" i="85"/>
  <c r="G117" i="85"/>
  <c r="F117" i="85"/>
  <c r="E117" i="85"/>
  <c r="I102" i="85"/>
  <c r="I87" i="85"/>
  <c r="I72" i="85"/>
  <c r="I57" i="85"/>
  <c r="I42" i="85"/>
  <c r="I27" i="85"/>
  <c r="I12" i="85"/>
  <c r="H116" i="85"/>
  <c r="G116" i="85"/>
  <c r="F116" i="85"/>
  <c r="E116" i="85"/>
  <c r="I101" i="85"/>
  <c r="I86" i="85"/>
  <c r="I71" i="85"/>
  <c r="I56" i="85"/>
  <c r="I41" i="85"/>
  <c r="I26" i="85"/>
  <c r="I11" i="85"/>
  <c r="H115" i="85"/>
  <c r="G115" i="85"/>
  <c r="F115" i="85"/>
  <c r="E115" i="85"/>
  <c r="I100" i="85"/>
  <c r="I85" i="85"/>
  <c r="I70" i="85"/>
  <c r="I55" i="85"/>
  <c r="I40" i="85"/>
  <c r="I25" i="85"/>
  <c r="I10" i="85"/>
  <c r="H114" i="85"/>
  <c r="G114" i="85"/>
  <c r="F114" i="85"/>
  <c r="E114" i="85"/>
  <c r="I99" i="85"/>
  <c r="I84" i="85"/>
  <c r="I69" i="85"/>
  <c r="I54" i="85"/>
  <c r="I39" i="85"/>
  <c r="I24" i="85"/>
  <c r="I9" i="85"/>
  <c r="H113" i="85"/>
  <c r="G113" i="85"/>
  <c r="F113" i="85"/>
  <c r="E113" i="85"/>
  <c r="I98" i="85"/>
  <c r="I113" i="85" s="1"/>
  <c r="I83" i="85"/>
  <c r="I68" i="85"/>
  <c r="I53" i="85"/>
  <c r="I38" i="85"/>
  <c r="I23" i="85"/>
  <c r="I8" i="85"/>
  <c r="H112" i="85"/>
  <c r="G112" i="85"/>
  <c r="F112" i="85"/>
  <c r="E112" i="85"/>
  <c r="I97" i="85"/>
  <c r="I82" i="85"/>
  <c r="I67" i="85"/>
  <c r="I52" i="85"/>
  <c r="I37" i="85"/>
  <c r="I22" i="85"/>
  <c r="I7" i="85"/>
  <c r="C3" i="85"/>
  <c r="C3" i="84"/>
  <c r="Q177" i="84"/>
  <c r="P177" i="84"/>
  <c r="O177" i="84"/>
  <c r="N177" i="84"/>
  <c r="Q175" i="84"/>
  <c r="P175" i="84"/>
  <c r="O175" i="84"/>
  <c r="N175" i="84"/>
  <c r="Q174" i="84"/>
  <c r="P174" i="84"/>
  <c r="O174" i="84"/>
  <c r="N174" i="84"/>
  <c r="Q173" i="84"/>
  <c r="P173" i="84"/>
  <c r="O173" i="84"/>
  <c r="N173" i="84"/>
  <c r="Q172" i="84"/>
  <c r="P172" i="84"/>
  <c r="O172" i="84"/>
  <c r="N172" i="84"/>
  <c r="Q168" i="84"/>
  <c r="P168" i="84"/>
  <c r="O168" i="84"/>
  <c r="N168" i="84"/>
  <c r="Q167" i="84"/>
  <c r="P167" i="84"/>
  <c r="O167" i="84"/>
  <c r="N167" i="84"/>
  <c r="Q166" i="84"/>
  <c r="P166" i="84"/>
  <c r="O166" i="84"/>
  <c r="N166" i="84"/>
  <c r="Q165" i="84"/>
  <c r="P165" i="84"/>
  <c r="O165" i="84"/>
  <c r="N165" i="84"/>
  <c r="R155" i="84"/>
  <c r="R153" i="84"/>
  <c r="R152" i="84"/>
  <c r="R151" i="84"/>
  <c r="R147" i="84"/>
  <c r="R146" i="84"/>
  <c r="R145" i="84"/>
  <c r="R144" i="84"/>
  <c r="R143" i="84"/>
  <c r="R133" i="84"/>
  <c r="R131" i="84"/>
  <c r="R130" i="84"/>
  <c r="R129" i="84"/>
  <c r="R125" i="84"/>
  <c r="R124" i="84"/>
  <c r="R123" i="84"/>
  <c r="R122" i="84"/>
  <c r="R121" i="84"/>
  <c r="R111" i="84"/>
  <c r="R109" i="84"/>
  <c r="R108" i="84"/>
  <c r="R103" i="84"/>
  <c r="R102" i="84"/>
  <c r="R101" i="84"/>
  <c r="R100" i="84"/>
  <c r="R99" i="84"/>
  <c r="R89" i="84"/>
  <c r="R87" i="84"/>
  <c r="R81" i="84"/>
  <c r="R80" i="84"/>
  <c r="R79" i="84"/>
  <c r="R78" i="84"/>
  <c r="R77" i="84"/>
  <c r="R67" i="84"/>
  <c r="R65" i="84"/>
  <c r="R64" i="84"/>
  <c r="R63" i="84"/>
  <c r="R59" i="84"/>
  <c r="R58" i="84"/>
  <c r="R57" i="84"/>
  <c r="R56" i="84"/>
  <c r="R55" i="84"/>
  <c r="R45" i="84"/>
  <c r="R43" i="84"/>
  <c r="R37" i="84"/>
  <c r="R36" i="84"/>
  <c r="R35" i="84"/>
  <c r="R34" i="84"/>
  <c r="R33" i="84"/>
  <c r="R23" i="84"/>
  <c r="R21" i="84"/>
  <c r="R20" i="84"/>
  <c r="R19" i="84"/>
  <c r="R18" i="84"/>
  <c r="R15" i="84"/>
  <c r="R14" i="84"/>
  <c r="R13" i="84"/>
  <c r="R12" i="84"/>
  <c r="R11" i="84"/>
  <c r="R10" i="84"/>
  <c r="I112" i="84"/>
  <c r="I90" i="84"/>
  <c r="I155" i="84"/>
  <c r="I111" i="84"/>
  <c r="I89" i="84"/>
  <c r="I67" i="84"/>
  <c r="I45" i="84"/>
  <c r="I23" i="84"/>
  <c r="H175" i="84"/>
  <c r="G175" i="84"/>
  <c r="F175" i="84"/>
  <c r="E175" i="84"/>
  <c r="I153" i="84"/>
  <c r="I131" i="84"/>
  <c r="I109" i="84"/>
  <c r="I87" i="84"/>
  <c r="I65" i="84"/>
  <c r="I43" i="84"/>
  <c r="I21" i="84"/>
  <c r="H174" i="84"/>
  <c r="G174" i="84"/>
  <c r="F174" i="84"/>
  <c r="E174" i="84"/>
  <c r="I152" i="84"/>
  <c r="I130" i="84"/>
  <c r="I108" i="84"/>
  <c r="I86" i="84"/>
  <c r="I64" i="84"/>
  <c r="I20" i="84"/>
  <c r="H173" i="84"/>
  <c r="G173" i="84"/>
  <c r="F173" i="84"/>
  <c r="E173" i="84"/>
  <c r="I151" i="84"/>
  <c r="I107" i="84"/>
  <c r="I19" i="84"/>
  <c r="H172" i="84"/>
  <c r="G172" i="84"/>
  <c r="F172" i="84"/>
  <c r="E172" i="84"/>
  <c r="I150" i="84"/>
  <c r="I106" i="84"/>
  <c r="I147" i="84"/>
  <c r="I125" i="84"/>
  <c r="I103" i="84"/>
  <c r="I81" i="84"/>
  <c r="I59" i="84"/>
  <c r="I37" i="84"/>
  <c r="I15" i="84"/>
  <c r="H168" i="84"/>
  <c r="G168" i="84"/>
  <c r="F168" i="84"/>
  <c r="E168" i="84"/>
  <c r="I146" i="84"/>
  <c r="I124" i="84"/>
  <c r="I102" i="84"/>
  <c r="I80" i="84"/>
  <c r="I58" i="84"/>
  <c r="I36" i="84"/>
  <c r="I14" i="84"/>
  <c r="H167" i="84"/>
  <c r="G167" i="84"/>
  <c r="F167" i="84"/>
  <c r="E167" i="84"/>
  <c r="I145" i="84"/>
  <c r="I123" i="84"/>
  <c r="I101" i="84"/>
  <c r="I79" i="84"/>
  <c r="I57" i="84"/>
  <c r="I35" i="84"/>
  <c r="I13" i="84"/>
  <c r="H166" i="84"/>
  <c r="G166" i="84"/>
  <c r="F166" i="84"/>
  <c r="E166" i="84"/>
  <c r="I144" i="84"/>
  <c r="I122" i="84"/>
  <c r="I100" i="84"/>
  <c r="I78" i="84"/>
  <c r="I56" i="84"/>
  <c r="I34" i="84"/>
  <c r="I12" i="84"/>
  <c r="H165" i="84"/>
  <c r="G165" i="84"/>
  <c r="F165" i="84"/>
  <c r="E165" i="84"/>
  <c r="I143" i="84"/>
  <c r="I121" i="84"/>
  <c r="I99" i="84"/>
  <c r="I77" i="84"/>
  <c r="I55" i="84"/>
  <c r="I33" i="84"/>
  <c r="I11" i="84"/>
  <c r="I10" i="84"/>
  <c r="R138" i="83"/>
  <c r="R115" i="83"/>
  <c r="R92" i="83"/>
  <c r="R69" i="83"/>
  <c r="R46" i="83"/>
  <c r="R23" i="83"/>
  <c r="R136" i="83"/>
  <c r="R113" i="83"/>
  <c r="R90" i="83"/>
  <c r="R67" i="83"/>
  <c r="R44" i="83"/>
  <c r="R21" i="83"/>
  <c r="R135" i="83"/>
  <c r="R112" i="83"/>
  <c r="R89" i="83"/>
  <c r="R66" i="83"/>
  <c r="R43" i="83"/>
  <c r="R134" i="83"/>
  <c r="R111" i="83"/>
  <c r="R88" i="83"/>
  <c r="R65" i="83"/>
  <c r="R42" i="83"/>
  <c r="R133" i="83"/>
  <c r="R87" i="83"/>
  <c r="R64" i="83"/>
  <c r="R106" i="83"/>
  <c r="R83" i="83"/>
  <c r="R60" i="83"/>
  <c r="R37" i="83"/>
  <c r="R14" i="83"/>
  <c r="R128" i="83"/>
  <c r="R105" i="83"/>
  <c r="R82" i="83"/>
  <c r="R59" i="83"/>
  <c r="R36" i="83"/>
  <c r="R13" i="83"/>
  <c r="R127" i="83"/>
  <c r="R104" i="83"/>
  <c r="R81" i="83"/>
  <c r="R58" i="83"/>
  <c r="R35" i="83"/>
  <c r="R12" i="83"/>
  <c r="R126" i="83"/>
  <c r="R103" i="83"/>
  <c r="R80" i="83"/>
  <c r="R57" i="83"/>
  <c r="R34" i="83"/>
  <c r="R11" i="83"/>
  <c r="R125" i="83"/>
  <c r="R102" i="83"/>
  <c r="R79" i="83"/>
  <c r="R56" i="83"/>
  <c r="R33" i="83"/>
  <c r="R10" i="83"/>
  <c r="L3" i="83"/>
  <c r="H184" i="83"/>
  <c r="G184" i="83"/>
  <c r="E184" i="83"/>
  <c r="I161" i="83"/>
  <c r="I138" i="83"/>
  <c r="I115" i="83"/>
  <c r="I92" i="83"/>
  <c r="I69" i="83"/>
  <c r="I46" i="83"/>
  <c r="H182" i="83"/>
  <c r="G182" i="83"/>
  <c r="E182" i="83"/>
  <c r="I159" i="83"/>
  <c r="I136" i="83"/>
  <c r="I113" i="83"/>
  <c r="I90" i="83"/>
  <c r="I67" i="83"/>
  <c r="I44" i="83"/>
  <c r="H181" i="83"/>
  <c r="G181" i="83"/>
  <c r="E181" i="83"/>
  <c r="I158" i="83"/>
  <c r="I135" i="83"/>
  <c r="I112" i="83"/>
  <c r="I89" i="83"/>
  <c r="I66" i="83"/>
  <c r="I43" i="83"/>
  <c r="H180" i="83"/>
  <c r="G180" i="83"/>
  <c r="E180" i="83"/>
  <c r="I157" i="83"/>
  <c r="I134" i="83"/>
  <c r="I111" i="83"/>
  <c r="I88" i="83"/>
  <c r="I65" i="83"/>
  <c r="I42" i="83"/>
  <c r="H179" i="83"/>
  <c r="G179" i="83"/>
  <c r="I156" i="83"/>
  <c r="I133" i="83"/>
  <c r="I110" i="83"/>
  <c r="I87" i="83"/>
  <c r="I64" i="83"/>
  <c r="H178" i="83"/>
  <c r="G178" i="83"/>
  <c r="H177" i="83"/>
  <c r="G177" i="83"/>
  <c r="E177" i="83"/>
  <c r="I153" i="83"/>
  <c r="H175" i="83"/>
  <c r="G175" i="83"/>
  <c r="E175" i="83"/>
  <c r="I152" i="83"/>
  <c r="I129" i="83"/>
  <c r="I106" i="83"/>
  <c r="I83" i="83"/>
  <c r="I60" i="83"/>
  <c r="I37" i="83"/>
  <c r="H174" i="83"/>
  <c r="G174" i="83"/>
  <c r="E174" i="83"/>
  <c r="I151" i="83"/>
  <c r="I128" i="83"/>
  <c r="I105" i="83"/>
  <c r="I82" i="83"/>
  <c r="I59" i="83"/>
  <c r="I36" i="83"/>
  <c r="H173" i="83"/>
  <c r="G173" i="83"/>
  <c r="E173" i="83"/>
  <c r="I150" i="83"/>
  <c r="I127" i="83"/>
  <c r="I104" i="83"/>
  <c r="I81" i="83"/>
  <c r="I58" i="83"/>
  <c r="I35" i="83"/>
  <c r="H172" i="83"/>
  <c r="G172" i="83"/>
  <c r="E172" i="83"/>
  <c r="I149" i="83"/>
  <c r="I126" i="83"/>
  <c r="I103" i="83"/>
  <c r="I80" i="83"/>
  <c r="I57" i="83"/>
  <c r="I34" i="83"/>
  <c r="I148" i="83"/>
  <c r="I125" i="83"/>
  <c r="I102" i="83"/>
  <c r="I79" i="83"/>
  <c r="I56" i="83"/>
  <c r="I33" i="83"/>
  <c r="C3" i="83"/>
  <c r="P163" i="82"/>
  <c r="U174" i="82"/>
  <c r="T174" i="82"/>
  <c r="S174" i="82"/>
  <c r="R174" i="82"/>
  <c r="Q174" i="82"/>
  <c r="P174" i="82"/>
  <c r="U173" i="82"/>
  <c r="T173" i="82"/>
  <c r="S173" i="82"/>
  <c r="R173" i="82"/>
  <c r="Q173" i="82"/>
  <c r="P173" i="82"/>
  <c r="U172" i="82"/>
  <c r="T172" i="82"/>
  <c r="S172" i="82"/>
  <c r="R172" i="82"/>
  <c r="Q172" i="82"/>
  <c r="P172" i="82"/>
  <c r="U167" i="82"/>
  <c r="T167" i="82"/>
  <c r="S167" i="82"/>
  <c r="R167" i="82"/>
  <c r="Q167" i="82"/>
  <c r="P167" i="82"/>
  <c r="U166" i="82"/>
  <c r="T166" i="82"/>
  <c r="S166" i="82"/>
  <c r="R166" i="82"/>
  <c r="Q166" i="82"/>
  <c r="P166" i="82"/>
  <c r="U165" i="82"/>
  <c r="T165" i="82"/>
  <c r="S165" i="82"/>
  <c r="R165" i="82"/>
  <c r="Q165" i="82"/>
  <c r="P165" i="82"/>
  <c r="U164" i="82"/>
  <c r="T164" i="82"/>
  <c r="S164" i="82"/>
  <c r="R164" i="82"/>
  <c r="Q164" i="82"/>
  <c r="P164" i="82"/>
  <c r="U163" i="82"/>
  <c r="S163" i="82"/>
  <c r="R163" i="82"/>
  <c r="Q163" i="82"/>
  <c r="V132" i="82"/>
  <c r="V130" i="82"/>
  <c r="V129" i="82"/>
  <c r="V123" i="82"/>
  <c r="V122" i="82"/>
  <c r="V121" i="82"/>
  <c r="V120" i="82"/>
  <c r="V119" i="82"/>
  <c r="V110" i="82"/>
  <c r="V108" i="82"/>
  <c r="V107" i="82"/>
  <c r="V106" i="82"/>
  <c r="V101" i="82"/>
  <c r="V100" i="82"/>
  <c r="V99" i="82"/>
  <c r="V98" i="82"/>
  <c r="V97" i="82"/>
  <c r="V88" i="82"/>
  <c r="V86" i="82"/>
  <c r="V85" i="82"/>
  <c r="V84" i="82"/>
  <c r="V79" i="82"/>
  <c r="V78" i="82"/>
  <c r="V77" i="82"/>
  <c r="V76" i="82"/>
  <c r="V75" i="82"/>
  <c r="V66" i="82"/>
  <c r="V64" i="82"/>
  <c r="V63" i="82"/>
  <c r="V62" i="82"/>
  <c r="V61" i="82"/>
  <c r="V57" i="82"/>
  <c r="V56" i="82"/>
  <c r="V55" i="82"/>
  <c r="V54" i="82"/>
  <c r="V53" i="82"/>
  <c r="V42" i="82"/>
  <c r="V41" i="82"/>
  <c r="V40" i="82"/>
  <c r="V39" i="82"/>
  <c r="V34" i="82"/>
  <c r="V33" i="82"/>
  <c r="V32" i="82"/>
  <c r="V31" i="82"/>
  <c r="V22" i="82"/>
  <c r="V20" i="82"/>
  <c r="V19" i="82"/>
  <c r="V18" i="82"/>
  <c r="V17" i="82"/>
  <c r="V13" i="82"/>
  <c r="V12" i="82"/>
  <c r="V11" i="82"/>
  <c r="V10" i="82"/>
  <c r="V9" i="82"/>
  <c r="E163" i="82"/>
  <c r="K154" i="82"/>
  <c r="K132" i="82"/>
  <c r="K110" i="82"/>
  <c r="K88" i="82"/>
  <c r="K66" i="82"/>
  <c r="K44" i="82"/>
  <c r="K22" i="82"/>
  <c r="J174" i="82"/>
  <c r="I174" i="82"/>
  <c r="H174" i="82"/>
  <c r="G174" i="82"/>
  <c r="F174" i="82"/>
  <c r="E174" i="82"/>
  <c r="K152" i="82"/>
  <c r="K130" i="82"/>
  <c r="K108" i="82"/>
  <c r="K86" i="82"/>
  <c r="K64" i="82"/>
  <c r="K42" i="82"/>
  <c r="K20" i="82"/>
  <c r="J173" i="82"/>
  <c r="I173" i="82"/>
  <c r="H173" i="82"/>
  <c r="G173" i="82"/>
  <c r="F173" i="82"/>
  <c r="E173" i="82"/>
  <c r="K151" i="82"/>
  <c r="K129" i="82"/>
  <c r="K107" i="82"/>
  <c r="K85" i="82"/>
  <c r="K63" i="82"/>
  <c r="K41" i="82"/>
  <c r="K150" i="82"/>
  <c r="K128" i="82"/>
  <c r="K106" i="82"/>
  <c r="K84" i="82"/>
  <c r="K40" i="82"/>
  <c r="K127" i="82"/>
  <c r="K83" i="82"/>
  <c r="K39" i="82"/>
  <c r="K58" i="82"/>
  <c r="J167" i="82"/>
  <c r="I167" i="82"/>
  <c r="H167" i="82"/>
  <c r="G167" i="82"/>
  <c r="F167" i="82"/>
  <c r="E167" i="82"/>
  <c r="K145" i="82"/>
  <c r="K123" i="82"/>
  <c r="K101" i="82"/>
  <c r="K79" i="82"/>
  <c r="K57" i="82"/>
  <c r="K13" i="82"/>
  <c r="J166" i="82"/>
  <c r="I166" i="82"/>
  <c r="H166" i="82"/>
  <c r="G166" i="82"/>
  <c r="F166" i="82"/>
  <c r="E166" i="82"/>
  <c r="K144" i="82"/>
  <c r="K122" i="82"/>
  <c r="K100" i="82"/>
  <c r="K78" i="82"/>
  <c r="K56" i="82"/>
  <c r="K12" i="82"/>
  <c r="J165" i="82"/>
  <c r="I165" i="82"/>
  <c r="H165" i="82"/>
  <c r="G165" i="82"/>
  <c r="F165" i="82"/>
  <c r="E165" i="82"/>
  <c r="K143" i="82"/>
  <c r="K121" i="82"/>
  <c r="K99" i="82"/>
  <c r="K77" i="82"/>
  <c r="K55" i="82"/>
  <c r="K33" i="82"/>
  <c r="K11" i="82"/>
  <c r="J164" i="82"/>
  <c r="I164" i="82"/>
  <c r="H164" i="82"/>
  <c r="G164" i="82"/>
  <c r="F164" i="82"/>
  <c r="E164" i="82"/>
  <c r="K142" i="82"/>
  <c r="K120" i="82"/>
  <c r="K98" i="82"/>
  <c r="K76" i="82"/>
  <c r="K54" i="82"/>
  <c r="K32" i="82"/>
  <c r="K10" i="82"/>
  <c r="J163" i="82"/>
  <c r="I163" i="82"/>
  <c r="H163" i="82"/>
  <c r="G163" i="82"/>
  <c r="F163" i="82"/>
  <c r="K141" i="82"/>
  <c r="K119" i="82"/>
  <c r="K97" i="82"/>
  <c r="K75" i="82"/>
  <c r="K53" i="82"/>
  <c r="K31" i="82"/>
  <c r="K9" i="82"/>
  <c r="C3" i="82"/>
  <c r="W70" i="88"/>
  <c r="W104" i="88"/>
  <c r="K87" i="11"/>
  <c r="V36" i="88"/>
  <c r="V19" i="88"/>
  <c r="S53" i="88"/>
  <c r="U121" i="88"/>
  <c r="Q70" i="88"/>
  <c r="Q87" i="88"/>
  <c r="Q104" i="88"/>
  <c r="Q121" i="88"/>
  <c r="R70" i="88"/>
  <c r="R87" i="88"/>
  <c r="R104" i="88"/>
  <c r="R121" i="88"/>
  <c r="S87" i="88"/>
  <c r="S104" i="88"/>
  <c r="S121" i="88"/>
  <c r="Q53" i="88"/>
  <c r="N51" i="77"/>
  <c r="N30" i="77"/>
  <c r="N37" i="77"/>
  <c r="Q36" i="88"/>
  <c r="F428" i="92"/>
  <c r="M509" i="92"/>
  <c r="E87" i="88"/>
  <c r="J104" i="88"/>
  <c r="F87" i="88"/>
  <c r="G87" i="88"/>
  <c r="L87" i="88" s="1"/>
  <c r="F121" i="88"/>
  <c r="V104" i="88"/>
  <c r="K104" i="88"/>
  <c r="E121" i="88"/>
  <c r="H87" i="88"/>
  <c r="T104" i="88"/>
  <c r="T121" i="88"/>
  <c r="N23" i="77"/>
  <c r="W53" i="88"/>
  <c r="I53" i="88"/>
  <c r="J53" i="88"/>
  <c r="K53" i="88"/>
  <c r="E70" i="88"/>
  <c r="H70" i="88"/>
  <c r="I70" i="88"/>
  <c r="J70" i="88"/>
  <c r="H104" i="88"/>
  <c r="I36" i="88"/>
  <c r="S36" i="88"/>
  <c r="S70" i="88"/>
  <c r="F19" i="88"/>
  <c r="G121" i="88"/>
  <c r="T36" i="88"/>
  <c r="T53" i="88"/>
  <c r="U36" i="88"/>
  <c r="U104" i="88"/>
  <c r="I121" i="88"/>
  <c r="L121" i="88" s="1"/>
  <c r="V53" i="88"/>
  <c r="E104" i="88"/>
  <c r="W36" i="88"/>
  <c r="W87" i="88"/>
  <c r="W121" i="88"/>
  <c r="K121" i="88"/>
  <c r="K36" i="88"/>
  <c r="J36" i="88"/>
  <c r="K70" i="88"/>
  <c r="I104" i="88"/>
  <c r="H36" i="88"/>
  <c r="T87" i="88"/>
  <c r="K87" i="88"/>
  <c r="G70" i="88"/>
  <c r="U19" i="88"/>
  <c r="F104" i="88"/>
  <c r="G36" i="88"/>
  <c r="I87" i="88"/>
  <c r="H121" i="88"/>
  <c r="F70" i="88"/>
  <c r="J121" i="88"/>
  <c r="G104" i="88"/>
  <c r="F36" i="88"/>
  <c r="J87" i="88"/>
  <c r="U87" i="88"/>
  <c r="E36" i="88"/>
  <c r="R166" i="87"/>
  <c r="R167" i="87"/>
  <c r="R168" i="87"/>
  <c r="I167" i="87"/>
  <c r="I171" i="87"/>
  <c r="D172" i="87"/>
  <c r="P172" i="87"/>
  <c r="Q172" i="87"/>
  <c r="G170" i="87"/>
  <c r="H19" i="88"/>
  <c r="K19" i="88"/>
  <c r="G19" i="88"/>
  <c r="I19" i="88"/>
  <c r="J19" i="88"/>
  <c r="L19" i="88" s="1"/>
  <c r="P170" i="87"/>
  <c r="N172" i="87"/>
  <c r="Q170" i="87"/>
  <c r="F437" i="92"/>
  <c r="F446" i="92"/>
  <c r="K91" i="2"/>
  <c r="K101" i="2" s="1"/>
  <c r="K109" i="2" s="1"/>
  <c r="K119" i="2" s="1"/>
  <c r="K126" i="2" s="1"/>
  <c r="O172" i="87"/>
  <c r="N170" i="87"/>
  <c r="O170" i="87"/>
  <c r="E170" i="87"/>
  <c r="F170" i="87"/>
  <c r="K80" i="2"/>
  <c r="K119" i="3"/>
  <c r="R66" i="87"/>
  <c r="N92" i="85"/>
  <c r="R151" i="87"/>
  <c r="R109" i="87"/>
  <c r="R130" i="87"/>
  <c r="X114" i="88"/>
  <c r="X120" i="88"/>
  <c r="N56" i="77"/>
  <c r="L127" i="86"/>
  <c r="N57" i="77"/>
  <c r="N44" i="77"/>
  <c r="L58" i="77"/>
  <c r="M58" i="77"/>
  <c r="N16" i="77"/>
  <c r="N58" i="77" s="1"/>
  <c r="N9" i="77"/>
  <c r="X52" i="88"/>
  <c r="X63" i="88"/>
  <c r="X136" i="88"/>
  <c r="X97" i="88"/>
  <c r="X131" i="88" s="1"/>
  <c r="X103" i="88"/>
  <c r="X80" i="88"/>
  <c r="X86" i="88"/>
  <c r="X69" i="88"/>
  <c r="X130" i="88"/>
  <c r="X46" i="88"/>
  <c r="X128" i="88"/>
  <c r="X134" i="88"/>
  <c r="R131" i="88"/>
  <c r="X29" i="88"/>
  <c r="X35" i="88"/>
  <c r="X126" i="88"/>
  <c r="X132" i="88"/>
  <c r="V131" i="88"/>
  <c r="W131" i="88"/>
  <c r="X127" i="88"/>
  <c r="X129" i="88"/>
  <c r="S131" i="88"/>
  <c r="T131" i="88"/>
  <c r="U131" i="88"/>
  <c r="U137" i="88"/>
  <c r="U138" i="88" s="1"/>
  <c r="V137" i="88"/>
  <c r="Q131" i="88"/>
  <c r="X133" i="88"/>
  <c r="W137" i="88"/>
  <c r="L29" i="88"/>
  <c r="L35" i="88"/>
  <c r="X12" i="88"/>
  <c r="L128" i="88"/>
  <c r="L114" i="88"/>
  <c r="L129" i="88"/>
  <c r="L63" i="88"/>
  <c r="L136" i="88"/>
  <c r="L130" i="88"/>
  <c r="L103" i="88"/>
  <c r="L120" i="88"/>
  <c r="G131" i="88"/>
  <c r="L86" i="88"/>
  <c r="H131" i="88"/>
  <c r="L69" i="88"/>
  <c r="I131" i="88"/>
  <c r="E131" i="88"/>
  <c r="J131" i="88"/>
  <c r="K131" i="88"/>
  <c r="L132" i="88"/>
  <c r="L18" i="88"/>
  <c r="L126" i="88"/>
  <c r="L127" i="88"/>
  <c r="J137" i="88"/>
  <c r="L133" i="88"/>
  <c r="L134" i="88"/>
  <c r="K137" i="88"/>
  <c r="L46" i="88"/>
  <c r="F131" i="88"/>
  <c r="L80" i="88"/>
  <c r="L12" i="88"/>
  <c r="L131" i="88" s="1"/>
  <c r="I137" i="88"/>
  <c r="L97" i="88"/>
  <c r="R23" i="87"/>
  <c r="R172" i="87" s="1"/>
  <c r="R87" i="87"/>
  <c r="R45" i="87"/>
  <c r="M172" i="87"/>
  <c r="R162" i="87"/>
  <c r="R171" i="87"/>
  <c r="R160" i="87"/>
  <c r="R161" i="87"/>
  <c r="R163" i="87"/>
  <c r="R159" i="87"/>
  <c r="R164" i="87"/>
  <c r="R165" i="87"/>
  <c r="M170" i="87"/>
  <c r="I162" i="87"/>
  <c r="E23" i="87"/>
  <c r="G87" i="87"/>
  <c r="G172" i="87"/>
  <c r="E109" i="87"/>
  <c r="I109" i="87"/>
  <c r="F45" i="87"/>
  <c r="F172" i="87"/>
  <c r="E151" i="87"/>
  <c r="I151" i="87" s="1"/>
  <c r="E45" i="87"/>
  <c r="E130" i="87"/>
  <c r="E172" i="87" s="1"/>
  <c r="D170" i="87"/>
  <c r="K127" i="86"/>
  <c r="E127" i="86"/>
  <c r="F127" i="86"/>
  <c r="R75" i="85"/>
  <c r="R45" i="85"/>
  <c r="R105" i="85"/>
  <c r="G32" i="85"/>
  <c r="L36" i="88"/>
  <c r="I138" i="88"/>
  <c r="L104" i="88"/>
  <c r="K138" i="88"/>
  <c r="L70" i="88"/>
  <c r="W138" i="88"/>
  <c r="J138" i="88"/>
  <c r="V138" i="88"/>
  <c r="I23" i="87"/>
  <c r="X87" i="88"/>
  <c r="X104" i="88"/>
  <c r="I45" i="87"/>
  <c r="I87" i="87"/>
  <c r="L15" i="3"/>
  <c r="E20" i="11"/>
  <c r="E13" i="11"/>
  <c r="I20" i="11"/>
  <c r="J20" i="11"/>
  <c r="K20" i="11"/>
  <c r="F33" i="2"/>
  <c r="G33" i="2"/>
  <c r="H33" i="2"/>
  <c r="I33" i="2"/>
  <c r="J33" i="2"/>
  <c r="K33" i="2"/>
  <c r="F27" i="2"/>
  <c r="F28" i="2" s="1"/>
  <c r="F38" i="2" s="1"/>
  <c r="F46" i="2" s="1"/>
  <c r="F56" i="2" s="1"/>
  <c r="F63" i="2" s="1"/>
  <c r="G27" i="2"/>
  <c r="H27" i="2"/>
  <c r="I27" i="2"/>
  <c r="I28" i="2" s="1"/>
  <c r="I38" i="2" s="1"/>
  <c r="I46" i="2" s="1"/>
  <c r="I56" i="2" s="1"/>
  <c r="I63" i="2" s="1"/>
  <c r="J27" i="2"/>
  <c r="K27" i="2"/>
  <c r="E27" i="2"/>
  <c r="F23" i="2"/>
  <c r="G23" i="2"/>
  <c r="G28" i="2" s="1"/>
  <c r="H23" i="2"/>
  <c r="I23" i="2"/>
  <c r="J23" i="2"/>
  <c r="J28" i="2" s="1"/>
  <c r="J38" i="2" s="1"/>
  <c r="J46" i="2" s="1"/>
  <c r="J56" i="2" s="1"/>
  <c r="J63" i="2" s="1"/>
  <c r="K23" i="2"/>
  <c r="F16" i="2"/>
  <c r="G16" i="2"/>
  <c r="H16" i="2"/>
  <c r="I16" i="2"/>
  <c r="J16" i="2"/>
  <c r="K16" i="2"/>
  <c r="F12" i="2"/>
  <c r="F17" i="2" s="1"/>
  <c r="G12" i="2"/>
  <c r="G17" i="2" s="1"/>
  <c r="H12" i="2"/>
  <c r="I12" i="2"/>
  <c r="J12" i="2"/>
  <c r="K12" i="2"/>
  <c r="K17" i="2" s="1"/>
  <c r="K38" i="2" s="1"/>
  <c r="K46" i="2" s="1"/>
  <c r="C3" i="77"/>
  <c r="C3" i="79"/>
  <c r="J21" i="79"/>
  <c r="I21" i="79"/>
  <c r="H21" i="79"/>
  <c r="G21" i="79"/>
  <c r="F21" i="79"/>
  <c r="E21" i="79"/>
  <c r="K10" i="79"/>
  <c r="J10" i="79"/>
  <c r="I10" i="79"/>
  <c r="H10" i="79"/>
  <c r="G10" i="79"/>
  <c r="F10" i="79"/>
  <c r="L10" i="79" s="1"/>
  <c r="L9" i="79"/>
  <c r="L8" i="79"/>
  <c r="L7" i="79"/>
  <c r="M95" i="92"/>
  <c r="F51" i="77"/>
  <c r="E51" i="77"/>
  <c r="G51" i="77" s="1"/>
  <c r="F44" i="77"/>
  <c r="E44" i="77"/>
  <c r="G44" i="77" s="1"/>
  <c r="F37" i="77"/>
  <c r="E37" i="77"/>
  <c r="G37" i="77" s="1"/>
  <c r="F30" i="77"/>
  <c r="E30" i="77"/>
  <c r="F23" i="77"/>
  <c r="G23" i="77" s="1"/>
  <c r="E23" i="77"/>
  <c r="F16" i="77"/>
  <c r="E16" i="77"/>
  <c r="F9" i="77"/>
  <c r="E9" i="77"/>
  <c r="F57" i="77"/>
  <c r="E57" i="77"/>
  <c r="G50" i="77"/>
  <c r="G43" i="77"/>
  <c r="G36" i="77"/>
  <c r="G29" i="77"/>
  <c r="G22" i="77"/>
  <c r="G15" i="77"/>
  <c r="G57" i="77" s="1"/>
  <c r="G8" i="77"/>
  <c r="F56" i="77"/>
  <c r="E56" i="77"/>
  <c r="G49" i="77"/>
  <c r="G42" i="77"/>
  <c r="G35" i="77"/>
  <c r="G28" i="77"/>
  <c r="G21" i="77"/>
  <c r="G14" i="77"/>
  <c r="G56" i="77" s="1"/>
  <c r="G7" i="77"/>
  <c r="L21" i="79"/>
  <c r="H28" i="2"/>
  <c r="I17" i="2"/>
  <c r="H17" i="2"/>
  <c r="J17" i="2"/>
  <c r="K28" i="2"/>
  <c r="G9" i="77"/>
  <c r="G30" i="77"/>
  <c r="E58" i="77"/>
  <c r="G16" i="77"/>
  <c r="L10" i="11"/>
  <c r="E8" i="37"/>
  <c r="N163" i="26"/>
  <c r="M163" i="26"/>
  <c r="L163" i="26"/>
  <c r="K163" i="26"/>
  <c r="J163" i="26"/>
  <c r="I163" i="26"/>
  <c r="H163" i="26"/>
  <c r="G163" i="26"/>
  <c r="F163" i="26"/>
  <c r="E163" i="26"/>
  <c r="N143" i="26"/>
  <c r="M143" i="26"/>
  <c r="L143" i="26"/>
  <c r="K143" i="26"/>
  <c r="J143" i="26"/>
  <c r="I143" i="26"/>
  <c r="H143" i="26"/>
  <c r="G143" i="26"/>
  <c r="F143" i="26"/>
  <c r="E143" i="26"/>
  <c r="N123" i="26"/>
  <c r="M123" i="26"/>
  <c r="L123" i="26"/>
  <c r="K123" i="26"/>
  <c r="J123" i="26"/>
  <c r="I123" i="26"/>
  <c r="H123" i="26"/>
  <c r="G123" i="26"/>
  <c r="F123" i="26"/>
  <c r="E123" i="26"/>
  <c r="N103" i="26"/>
  <c r="M103" i="26"/>
  <c r="L103" i="26"/>
  <c r="K103" i="26"/>
  <c r="J103" i="26"/>
  <c r="I103" i="26"/>
  <c r="H103" i="26"/>
  <c r="G103" i="26"/>
  <c r="F103" i="26"/>
  <c r="E103" i="26"/>
  <c r="N83" i="26"/>
  <c r="M83" i="26"/>
  <c r="L83" i="26"/>
  <c r="K83" i="26"/>
  <c r="J83" i="26"/>
  <c r="I83" i="26"/>
  <c r="H83" i="26"/>
  <c r="G83" i="26"/>
  <c r="F83" i="26"/>
  <c r="E83" i="26"/>
  <c r="N63" i="26"/>
  <c r="M63" i="26"/>
  <c r="L63" i="26"/>
  <c r="K63" i="26"/>
  <c r="J63" i="26"/>
  <c r="I63" i="26"/>
  <c r="H63" i="26"/>
  <c r="G63" i="26"/>
  <c r="F63" i="26"/>
  <c r="E63" i="26"/>
  <c r="N43" i="26"/>
  <c r="L43" i="26"/>
  <c r="K43" i="26"/>
  <c r="J43" i="26"/>
  <c r="I43" i="26"/>
  <c r="G43" i="26"/>
  <c r="F43" i="26"/>
  <c r="E43" i="26"/>
  <c r="F22" i="26"/>
  <c r="G22" i="26"/>
  <c r="H22" i="26"/>
  <c r="I22" i="26"/>
  <c r="J22" i="26"/>
  <c r="K22" i="26"/>
  <c r="L22" i="26"/>
  <c r="M22" i="26"/>
  <c r="N22" i="26"/>
  <c r="E22" i="26"/>
  <c r="E10" i="26"/>
  <c r="C40" i="19"/>
  <c r="L74" i="19"/>
  <c r="L72" i="19"/>
  <c r="L71" i="19"/>
  <c r="L70" i="19"/>
  <c r="L69" i="19"/>
  <c r="L67" i="19"/>
  <c r="L66" i="19"/>
  <c r="L65" i="19"/>
  <c r="L64" i="19"/>
  <c r="L63" i="19"/>
  <c r="L61" i="19"/>
  <c r="L60" i="19"/>
  <c r="L59" i="19"/>
  <c r="L58" i="19"/>
  <c r="L57" i="19"/>
  <c r="L54" i="19"/>
  <c r="L52" i="19"/>
  <c r="L51" i="19"/>
  <c r="L49" i="19"/>
  <c r="L48" i="19"/>
  <c r="L46" i="19"/>
  <c r="L45" i="19"/>
  <c r="E73" i="19"/>
  <c r="J73" i="19"/>
  <c r="I73" i="19"/>
  <c r="H73" i="19"/>
  <c r="G73" i="19"/>
  <c r="F73" i="19"/>
  <c r="L73" i="19" s="1"/>
  <c r="L11" i="19"/>
  <c r="L9" i="19"/>
  <c r="L8" i="19"/>
  <c r="E36" i="19"/>
  <c r="J36" i="17"/>
  <c r="E36" i="17"/>
  <c r="C27" i="17"/>
  <c r="L11" i="17"/>
  <c r="L10" i="17"/>
  <c r="L8" i="17"/>
  <c r="L7" i="17"/>
  <c r="L6" i="17"/>
  <c r="E73" i="13"/>
  <c r="F73" i="13"/>
  <c r="E74" i="13"/>
  <c r="F74" i="13"/>
  <c r="F70" i="13"/>
  <c r="F71" i="13"/>
  <c r="E71" i="13"/>
  <c r="E70" i="13"/>
  <c r="F67" i="13"/>
  <c r="E67" i="13"/>
  <c r="E41" i="11"/>
  <c r="C47" i="11"/>
  <c r="L14" i="40"/>
  <c r="L15" i="40"/>
  <c r="E101" i="3"/>
  <c r="E119" i="3"/>
  <c r="F101" i="3"/>
  <c r="F119" i="3" s="1"/>
  <c r="G101" i="3"/>
  <c r="H101" i="3"/>
  <c r="I101" i="3"/>
  <c r="J101" i="3"/>
  <c r="C105" i="2"/>
  <c r="C69" i="2"/>
  <c r="L57" i="2"/>
  <c r="L58" i="2"/>
  <c r="L59" i="2"/>
  <c r="L61" i="2"/>
  <c r="L62" i="2"/>
  <c r="H114" i="2"/>
  <c r="L114" i="2" s="1"/>
  <c r="I114" i="2"/>
  <c r="J114" i="2"/>
  <c r="F90" i="2"/>
  <c r="G90" i="2"/>
  <c r="H90" i="2"/>
  <c r="I90" i="2"/>
  <c r="J90" i="2"/>
  <c r="E90" i="2"/>
  <c r="F86" i="2"/>
  <c r="G86" i="2"/>
  <c r="H86" i="2"/>
  <c r="I86" i="2"/>
  <c r="J86" i="2"/>
  <c r="E86" i="2"/>
  <c r="F79" i="2"/>
  <c r="G79" i="2"/>
  <c r="H79" i="2"/>
  <c r="I79" i="2"/>
  <c r="J79" i="2"/>
  <c r="E79" i="2"/>
  <c r="H51" i="2"/>
  <c r="I51" i="2"/>
  <c r="J51" i="2"/>
  <c r="K51" i="2"/>
  <c r="E23" i="2"/>
  <c r="E28" i="2" s="1"/>
  <c r="L28" i="2" s="1"/>
  <c r="C42" i="2"/>
  <c r="C3" i="11"/>
  <c r="C3" i="13"/>
  <c r="C3" i="17"/>
  <c r="C3" i="19"/>
  <c r="C5" i="40"/>
  <c r="C3" i="26"/>
  <c r="C5" i="3"/>
  <c r="C35" i="3"/>
  <c r="C6" i="2"/>
  <c r="L86" i="2"/>
  <c r="H119" i="3"/>
  <c r="G119" i="3"/>
  <c r="I119" i="3"/>
  <c r="J91" i="2"/>
  <c r="H91" i="2"/>
  <c r="G91" i="2"/>
  <c r="L16" i="2"/>
  <c r="I91" i="2"/>
  <c r="F91" i="2"/>
  <c r="L52" i="3"/>
  <c r="L53" i="3"/>
  <c r="L54" i="3"/>
  <c r="L55" i="3"/>
  <c r="L43" i="3"/>
  <c r="L44" i="3"/>
  <c r="L45" i="3"/>
  <c r="L46" i="3"/>
  <c r="L48" i="3"/>
  <c r="L50" i="3"/>
  <c r="F41" i="3"/>
  <c r="G41" i="3"/>
  <c r="G59" i="3"/>
  <c r="G60" i="3" s="1"/>
  <c r="H41" i="3"/>
  <c r="H59" i="3" s="1"/>
  <c r="H60" i="3" s="1"/>
  <c r="I41" i="3"/>
  <c r="I59" i="3" s="1"/>
  <c r="I60" i="3" s="1"/>
  <c r="J41" i="3"/>
  <c r="J59" i="3" s="1"/>
  <c r="J60" i="3" s="1"/>
  <c r="K41" i="3"/>
  <c r="K59" i="3"/>
  <c r="K60" i="3" s="1"/>
  <c r="E41" i="3"/>
  <c r="E59" i="3" s="1"/>
  <c r="E60" i="3" s="1"/>
  <c r="L19" i="17"/>
  <c r="L20" i="17"/>
  <c r="L22" i="17"/>
  <c r="L15" i="17"/>
  <c r="L37" i="19"/>
  <c r="L41" i="3"/>
  <c r="M11" i="26"/>
  <c r="L11" i="26"/>
  <c r="L12" i="26"/>
  <c r="J14" i="26"/>
  <c r="I14" i="26"/>
  <c r="I15" i="26"/>
  <c r="H14" i="26"/>
  <c r="H15" i="26"/>
  <c r="H16" i="26"/>
  <c r="H11" i="26"/>
  <c r="I11" i="26"/>
  <c r="J11" i="26"/>
  <c r="K11" i="26"/>
  <c r="H12" i="26"/>
  <c r="I12" i="26"/>
  <c r="J12" i="26"/>
  <c r="K12" i="26"/>
  <c r="H13" i="26"/>
  <c r="I13" i="26"/>
  <c r="J13" i="26"/>
  <c r="K13" i="26"/>
  <c r="G11" i="26"/>
  <c r="G12" i="26"/>
  <c r="G13" i="26"/>
  <c r="G14" i="26"/>
  <c r="G15" i="26"/>
  <c r="G16" i="26"/>
  <c r="G17" i="26"/>
  <c r="F11" i="26"/>
  <c r="F12" i="26"/>
  <c r="F13" i="26"/>
  <c r="F14" i="26"/>
  <c r="F15" i="26"/>
  <c r="F16" i="26"/>
  <c r="F17" i="26"/>
  <c r="F18" i="26"/>
  <c r="F10" i="26"/>
  <c r="G10" i="26"/>
  <c r="H10" i="26"/>
  <c r="I10" i="26"/>
  <c r="J10" i="26"/>
  <c r="K10" i="26"/>
  <c r="L10" i="26"/>
  <c r="M10" i="26"/>
  <c r="N10" i="26"/>
  <c r="E11" i="26"/>
  <c r="E12" i="26"/>
  <c r="E13" i="26"/>
  <c r="E14" i="26"/>
  <c r="E15" i="26"/>
  <c r="E16" i="26"/>
  <c r="E17" i="26"/>
  <c r="E18" i="26"/>
  <c r="E19" i="26"/>
  <c r="L52" i="2"/>
  <c r="L50" i="2"/>
  <c r="L12" i="19"/>
  <c r="L14" i="19"/>
  <c r="L15" i="19"/>
  <c r="L17" i="19"/>
  <c r="L20" i="19"/>
  <c r="L21" i="19"/>
  <c r="L22" i="19"/>
  <c r="L23" i="19"/>
  <c r="L24" i="19"/>
  <c r="L26" i="19"/>
  <c r="L27" i="19"/>
  <c r="L28" i="19"/>
  <c r="L29" i="19"/>
  <c r="L30" i="19"/>
  <c r="L32" i="19"/>
  <c r="L33" i="19"/>
  <c r="L34" i="19"/>
  <c r="L35" i="19"/>
  <c r="K36" i="19"/>
  <c r="J36" i="19"/>
  <c r="I36" i="19"/>
  <c r="H36" i="19"/>
  <c r="G36" i="19"/>
  <c r="F36" i="19"/>
  <c r="L36" i="19" s="1"/>
  <c r="L23" i="17"/>
  <c r="L10" i="2"/>
  <c r="L11" i="2"/>
  <c r="L14" i="2"/>
  <c r="L15" i="2"/>
  <c r="L18" i="2"/>
  <c r="L19" i="2"/>
  <c r="L21" i="2"/>
  <c r="L22" i="2"/>
  <c r="L25" i="2"/>
  <c r="L26" i="2"/>
  <c r="L31" i="2"/>
  <c r="L32" i="2"/>
  <c r="L34" i="2"/>
  <c r="L36" i="2"/>
  <c r="L37" i="2"/>
  <c r="J96" i="2"/>
  <c r="J98" i="2" s="1"/>
  <c r="J101" i="2" s="1"/>
  <c r="J109" i="2" s="1"/>
  <c r="J119" i="2" s="1"/>
  <c r="I96" i="2"/>
  <c r="I98" i="2" s="1"/>
  <c r="I101" i="2" s="1"/>
  <c r="I109" i="2" s="1"/>
  <c r="I119" i="2" s="1"/>
  <c r="H96" i="2"/>
  <c r="H98" i="2" s="1"/>
  <c r="G96" i="2"/>
  <c r="G98" i="2"/>
  <c r="F96" i="2"/>
  <c r="F98" i="2" s="1"/>
  <c r="E96" i="2"/>
  <c r="L96" i="2" s="1"/>
  <c r="K35" i="2"/>
  <c r="J35" i="2"/>
  <c r="I35" i="2"/>
  <c r="H35" i="2"/>
  <c r="H38" i="2" s="1"/>
  <c r="H46" i="2" s="1"/>
  <c r="G35" i="2"/>
  <c r="G38" i="2" s="1"/>
  <c r="G46" i="2" s="1"/>
  <c r="G56" i="2" s="1"/>
  <c r="G63" i="2" s="1"/>
  <c r="F35" i="2"/>
  <c r="E33" i="2"/>
  <c r="L33" i="2" s="1"/>
  <c r="E98" i="2"/>
  <c r="L98" i="2" s="1"/>
  <c r="E35" i="2"/>
  <c r="E21" i="37"/>
  <c r="C22" i="96" s="1"/>
  <c r="C22" i="97"/>
  <c r="C30" i="97" s="1"/>
  <c r="I36" i="17"/>
  <c r="H36" i="17"/>
  <c r="G36" i="17"/>
  <c r="F36" i="17"/>
  <c r="L36" i="17" s="1"/>
  <c r="K12" i="17"/>
  <c r="J12" i="17"/>
  <c r="I12" i="17"/>
  <c r="H12" i="17"/>
  <c r="G12" i="17"/>
  <c r="F12" i="17"/>
  <c r="J85" i="11"/>
  <c r="I85" i="11"/>
  <c r="I87" i="11" s="1"/>
  <c r="H85" i="11"/>
  <c r="G85" i="11"/>
  <c r="F85" i="11"/>
  <c r="E85" i="11"/>
  <c r="K41" i="11"/>
  <c r="J41" i="11"/>
  <c r="I41" i="11"/>
  <c r="H41" i="11"/>
  <c r="L41" i="11" s="1"/>
  <c r="G41" i="11"/>
  <c r="F41" i="11"/>
  <c r="L40" i="11"/>
  <c r="L39" i="11"/>
  <c r="L38" i="11"/>
  <c r="L37" i="11"/>
  <c r="L36" i="11"/>
  <c r="J78" i="11"/>
  <c r="L78" i="11" s="1"/>
  <c r="I78" i="11"/>
  <c r="H78" i="11"/>
  <c r="G78" i="11"/>
  <c r="F78" i="11"/>
  <c r="E78" i="11"/>
  <c r="K34" i="11"/>
  <c r="J34" i="11"/>
  <c r="I34" i="11"/>
  <c r="I43" i="11" s="1"/>
  <c r="H34" i="11"/>
  <c r="G34" i="11"/>
  <c r="F34" i="11"/>
  <c r="F43" i="11" s="1"/>
  <c r="E34" i="11"/>
  <c r="E43" i="11" s="1"/>
  <c r="L33" i="11"/>
  <c r="L32" i="11"/>
  <c r="L31" i="11"/>
  <c r="L30" i="11"/>
  <c r="L29" i="11"/>
  <c r="J71" i="11"/>
  <c r="I71" i="11"/>
  <c r="H71" i="11"/>
  <c r="G71" i="11"/>
  <c r="F71" i="11"/>
  <c r="E71" i="11"/>
  <c r="L71" i="11" s="1"/>
  <c r="K27" i="11"/>
  <c r="L27" i="11" s="1"/>
  <c r="J27" i="11"/>
  <c r="I27" i="11"/>
  <c r="H27" i="11"/>
  <c r="G27" i="11"/>
  <c r="F27" i="11"/>
  <c r="E27" i="11"/>
  <c r="L26" i="11"/>
  <c r="L25" i="11"/>
  <c r="L24" i="11"/>
  <c r="L23" i="11"/>
  <c r="L22" i="11"/>
  <c r="J64" i="11"/>
  <c r="I64" i="11"/>
  <c r="H64" i="11"/>
  <c r="G64" i="11"/>
  <c r="G87" i="11" s="1"/>
  <c r="F64" i="11"/>
  <c r="F87" i="11" s="1"/>
  <c r="E64" i="11"/>
  <c r="L64" i="11" s="1"/>
  <c r="H20" i="11"/>
  <c r="G20" i="11"/>
  <c r="F20" i="11"/>
  <c r="L20" i="11" s="1"/>
  <c r="L19" i="11"/>
  <c r="L18" i="11"/>
  <c r="L17" i="11"/>
  <c r="L16" i="11"/>
  <c r="L15" i="11"/>
  <c r="J57" i="11"/>
  <c r="I57" i="11"/>
  <c r="H57" i="11"/>
  <c r="G57" i="11"/>
  <c r="F57" i="11"/>
  <c r="L57" i="11" s="1"/>
  <c r="K13" i="11"/>
  <c r="J13" i="11"/>
  <c r="J43" i="11" s="1"/>
  <c r="I13" i="11"/>
  <c r="H13" i="11"/>
  <c r="G13" i="11"/>
  <c r="F13" i="11"/>
  <c r="L12" i="11"/>
  <c r="L11" i="11"/>
  <c r="L9" i="11"/>
  <c r="L8" i="11"/>
  <c r="I120" i="3"/>
  <c r="H120" i="3"/>
  <c r="G120" i="3"/>
  <c r="H43" i="11"/>
  <c r="G43" i="11"/>
  <c r="H87" i="11"/>
  <c r="L12" i="17"/>
  <c r="L34" i="11"/>
  <c r="J35" i="40"/>
  <c r="I35" i="40"/>
  <c r="H35" i="40"/>
  <c r="G35" i="40"/>
  <c r="F35" i="40"/>
  <c r="E35" i="40"/>
  <c r="L35" i="40" s="1"/>
  <c r="L10" i="40"/>
  <c r="L11" i="40"/>
  <c r="L12" i="40"/>
  <c r="L13" i="40"/>
  <c r="L16" i="40"/>
  <c r="L9" i="40"/>
  <c r="F17" i="40"/>
  <c r="L17" i="40" s="1"/>
  <c r="G17" i="40"/>
  <c r="H17" i="40"/>
  <c r="I17" i="40"/>
  <c r="J17" i="40"/>
  <c r="K17" i="40"/>
  <c r="E17" i="40"/>
  <c r="L40" i="3"/>
  <c r="L10" i="3"/>
  <c r="L11" i="3"/>
  <c r="L13" i="3"/>
  <c r="L14" i="3"/>
  <c r="L17" i="3"/>
  <c r="L18" i="3"/>
  <c r="L19" i="3"/>
  <c r="L21" i="3"/>
  <c r="L22" i="3"/>
  <c r="L23" i="3"/>
  <c r="L25" i="3"/>
  <c r="L26" i="3"/>
  <c r="L47" i="2"/>
  <c r="L48" i="2"/>
  <c r="L49" i="2"/>
  <c r="L53" i="2"/>
  <c r="L54" i="2"/>
  <c r="L55" i="2"/>
  <c r="J75" i="2"/>
  <c r="J80" i="2"/>
  <c r="I75" i="2"/>
  <c r="I80" i="2"/>
  <c r="H75" i="2"/>
  <c r="G75" i="2"/>
  <c r="G80" i="2" s="1"/>
  <c r="F75" i="2"/>
  <c r="F80" i="2"/>
  <c r="F101" i="2"/>
  <c r="F109" i="2" s="1"/>
  <c r="F119" i="2" s="1"/>
  <c r="F126" i="2" s="1"/>
  <c r="E75" i="2"/>
  <c r="E12" i="2"/>
  <c r="C44" i="2"/>
  <c r="C41" i="2"/>
  <c r="C8" i="2"/>
  <c r="G52" i="94" s="1"/>
  <c r="E80" i="2"/>
  <c r="J126" i="2"/>
  <c r="K56" i="2"/>
  <c r="K63" i="2" s="1"/>
  <c r="I126" i="2"/>
  <c r="H56" i="2"/>
  <c r="H63" i="2" s="1"/>
  <c r="G40" i="92"/>
  <c r="G37" i="92"/>
  <c r="G32" i="92"/>
  <c r="L51" i="2"/>
  <c r="L25" i="40"/>
  <c r="L7" i="40"/>
  <c r="M50" i="92" s="1"/>
  <c r="L5" i="11"/>
  <c r="L49" i="11"/>
  <c r="L37" i="3"/>
  <c r="F401" i="92" s="1"/>
  <c r="L97" i="3"/>
  <c r="L7" i="3"/>
  <c r="F509" i="92"/>
  <c r="F68" i="92"/>
  <c r="F322" i="94"/>
  <c r="F275" i="94"/>
  <c r="H275" i="94" s="1"/>
  <c r="J275" i="94" s="1"/>
  <c r="F229" i="94"/>
  <c r="F189" i="94"/>
  <c r="F146" i="94"/>
  <c r="F383" i="92"/>
  <c r="F321" i="94"/>
  <c r="F106" i="94"/>
  <c r="F419" i="92"/>
  <c r="F410" i="92"/>
  <c r="F149" i="94"/>
  <c r="F324" i="94"/>
  <c r="F323" i="94"/>
  <c r="F148" i="94"/>
  <c r="F325" i="94"/>
  <c r="F276" i="94"/>
  <c r="F277" i="94"/>
  <c r="F187" i="94"/>
  <c r="F147" i="94"/>
  <c r="F109" i="94"/>
  <c r="F227" i="94"/>
  <c r="F273" i="94"/>
  <c r="F186" i="94"/>
  <c r="F228" i="94"/>
  <c r="F108" i="94"/>
  <c r="F188" i="94"/>
  <c r="F50" i="92"/>
  <c r="L8" i="2"/>
  <c r="F67" i="94" s="1"/>
  <c r="C33" i="37"/>
  <c r="C4" i="13"/>
  <c r="C13" i="13"/>
  <c r="C22" i="13" s="1"/>
  <c r="C31" i="13" s="1"/>
  <c r="C40" i="13" s="1"/>
  <c r="C49" i="13" s="1"/>
  <c r="C58" i="13" s="1"/>
  <c r="C67" i="13" s="1"/>
  <c r="N6" i="98"/>
  <c r="F37" i="94"/>
  <c r="F23" i="92"/>
  <c r="N106" i="26"/>
  <c r="M106" i="26"/>
  <c r="L106" i="26" s="1"/>
  <c r="K106" i="26" s="1"/>
  <c r="J106" i="26" s="1"/>
  <c r="I106" i="26" s="1"/>
  <c r="H106" i="26" s="1"/>
  <c r="G106" i="26" s="1"/>
  <c r="F106" i="26" s="1"/>
  <c r="E106" i="26" s="1"/>
  <c r="N26" i="26"/>
  <c r="C29" i="97"/>
  <c r="C20" i="97"/>
  <c r="X16" i="88"/>
  <c r="X135" i="88" s="1"/>
  <c r="R135" i="88"/>
  <c r="S135" i="88"/>
  <c r="T135" i="88"/>
  <c r="Q135" i="88"/>
  <c r="R18" i="88"/>
  <c r="R137" i="88" s="1"/>
  <c r="R138" i="88" s="1"/>
  <c r="Q18" i="88"/>
  <c r="Q19" i="88" s="1"/>
  <c r="S18" i="88"/>
  <c r="S137" i="88"/>
  <c r="S138" i="88" s="1"/>
  <c r="T18" i="88"/>
  <c r="T19" i="88" s="1"/>
  <c r="X18" i="88"/>
  <c r="X137" i="88" s="1"/>
  <c r="S19" i="88"/>
  <c r="Q137" i="88"/>
  <c r="Q138" i="88" s="1"/>
  <c r="L50" i="88"/>
  <c r="L135" i="88" s="1"/>
  <c r="E52" i="88"/>
  <c r="L52" i="88" s="1"/>
  <c r="L137" i="88" s="1"/>
  <c r="E137" i="88"/>
  <c r="E138" i="88" s="1"/>
  <c r="F135" i="88"/>
  <c r="H135" i="88"/>
  <c r="G135" i="88"/>
  <c r="E53" i="88"/>
  <c r="E135" i="88"/>
  <c r="G52" i="88"/>
  <c r="G53" i="88" s="1"/>
  <c r="G137" i="88"/>
  <c r="G138" i="88" s="1"/>
  <c r="F52" i="88"/>
  <c r="F137" i="88" s="1"/>
  <c r="F138" i="88"/>
  <c r="H52" i="88"/>
  <c r="F53" i="88"/>
  <c r="O22" i="98"/>
  <c r="M20" i="98"/>
  <c r="O60" i="98"/>
  <c r="O63" i="98" s="1"/>
  <c r="N20" i="98"/>
  <c r="E20" i="98"/>
  <c r="F35" i="94"/>
  <c r="N26" i="98"/>
  <c r="F226" i="94"/>
  <c r="F86" i="92"/>
  <c r="F77" i="92"/>
  <c r="F392" i="92"/>
  <c r="F274" i="94"/>
  <c r="F59" i="92"/>
  <c r="F14" i="92"/>
  <c r="N126" i="98"/>
  <c r="M126" i="98" s="1"/>
  <c r="L126" i="98" s="1"/>
  <c r="K126" i="98" s="1"/>
  <c r="J126" i="98" s="1"/>
  <c r="I126" i="98" s="1"/>
  <c r="H126" i="98" s="1"/>
  <c r="G126" i="98" s="1"/>
  <c r="F126" i="98" s="1"/>
  <c r="E126" i="98" s="1"/>
  <c r="F107" i="94"/>
  <c r="E22" i="37"/>
  <c r="E23" i="37"/>
  <c r="M41" i="92"/>
  <c r="G7" i="94"/>
  <c r="G56" i="94"/>
  <c r="G40" i="94"/>
  <c r="C20" i="96"/>
  <c r="F455" i="92"/>
  <c r="G36" i="92"/>
  <c r="L53" i="77"/>
  <c r="M53" i="77" s="1"/>
  <c r="N53" i="77" s="1"/>
  <c r="G33" i="37"/>
  <c r="H34" i="37" s="1"/>
  <c r="G35" i="92"/>
  <c r="G11" i="94"/>
  <c r="F473" i="92"/>
  <c r="F500" i="92"/>
  <c r="F491" i="92"/>
  <c r="E129" i="86"/>
  <c r="F482" i="92"/>
  <c r="D34" i="37"/>
  <c r="F12" i="97" s="1"/>
  <c r="F4" i="19"/>
  <c r="M26" i="92" s="1"/>
  <c r="O26" i="92" s="1"/>
  <c r="F464" i="92"/>
  <c r="F68" i="94"/>
  <c r="H68" i="94" s="1"/>
  <c r="F69" i="94"/>
  <c r="F36" i="94"/>
  <c r="P4" i="83"/>
  <c r="L2" i="83" s="1"/>
  <c r="M26" i="26"/>
  <c r="L26" i="26" s="1"/>
  <c r="K26" i="26" s="1"/>
  <c r="J26" i="26" s="1"/>
  <c r="I26" i="26" s="1"/>
  <c r="H26" i="26" s="1"/>
  <c r="G26" i="26" s="1"/>
  <c r="F26" i="26" s="1"/>
  <c r="E26" i="26" s="1"/>
  <c r="C25" i="26"/>
  <c r="C27" i="26" s="1"/>
  <c r="N46" i="26"/>
  <c r="M46" i="26" s="1"/>
  <c r="L46" i="26" s="1"/>
  <c r="K46" i="26" s="1"/>
  <c r="J46" i="26" s="1"/>
  <c r="I46" i="26" s="1"/>
  <c r="H46" i="26" s="1"/>
  <c r="G46" i="26" s="1"/>
  <c r="F46" i="26" s="1"/>
  <c r="E46" i="26" s="1"/>
  <c r="N126" i="26"/>
  <c r="M126" i="26" s="1"/>
  <c r="L126" i="26" s="1"/>
  <c r="K126" i="26" s="1"/>
  <c r="J126" i="26" s="1"/>
  <c r="I126" i="26" s="1"/>
  <c r="H126" i="26" s="1"/>
  <c r="G126" i="26" s="1"/>
  <c r="F126" i="26" s="1"/>
  <c r="E126" i="26" s="1"/>
  <c r="N86" i="98"/>
  <c r="M86" i="98" s="1"/>
  <c r="L86" i="98" s="1"/>
  <c r="K86" i="98" s="1"/>
  <c r="J86" i="98" s="1"/>
  <c r="I86" i="98" s="1"/>
  <c r="H86" i="98" s="1"/>
  <c r="G86" i="98" s="1"/>
  <c r="F86" i="98" s="1"/>
  <c r="E86" i="98" s="1"/>
  <c r="C5" i="87"/>
  <c r="C5" i="90"/>
  <c r="C7" i="3"/>
  <c r="C5" i="86"/>
  <c r="C5" i="88"/>
  <c r="C6" i="11"/>
  <c r="C5" i="85"/>
  <c r="C7" i="40"/>
  <c r="C5" i="77"/>
  <c r="C4" i="79"/>
  <c r="C6" i="84"/>
  <c r="C6" i="83"/>
  <c r="C4" i="17"/>
  <c r="N146" i="98"/>
  <c r="M146" i="98" s="1"/>
  <c r="L146" i="98" s="1"/>
  <c r="K146" i="98" s="1"/>
  <c r="J146" i="98" s="1"/>
  <c r="I146" i="98" s="1"/>
  <c r="H146" i="98" s="1"/>
  <c r="G146" i="98" s="1"/>
  <c r="F146" i="98" s="1"/>
  <c r="E146" i="98" s="1"/>
  <c r="N86" i="26"/>
  <c r="M86" i="26"/>
  <c r="L86" i="26" s="1"/>
  <c r="K86" i="26" s="1"/>
  <c r="J86" i="26" s="1"/>
  <c r="I86" i="26" s="1"/>
  <c r="H86" i="26" s="1"/>
  <c r="G86" i="26" s="1"/>
  <c r="F86" i="26" s="1"/>
  <c r="E86" i="26" s="1"/>
  <c r="C4" i="19"/>
  <c r="N29" i="92" s="1"/>
  <c r="P29" i="92" s="1"/>
  <c r="C5" i="82"/>
  <c r="N106" i="98"/>
  <c r="M106" i="98"/>
  <c r="L106" i="98" s="1"/>
  <c r="K106" i="98" s="1"/>
  <c r="J106" i="98" s="1"/>
  <c r="I106" i="98" s="1"/>
  <c r="H106" i="98" s="1"/>
  <c r="G106" i="98" s="1"/>
  <c r="F106" i="98" s="1"/>
  <c r="E106" i="98" s="1"/>
  <c r="N66" i="98"/>
  <c r="M66" i="98" s="1"/>
  <c r="L66" i="98" s="1"/>
  <c r="K66" i="98" s="1"/>
  <c r="J66" i="98" s="1"/>
  <c r="I66" i="98" s="1"/>
  <c r="H66" i="98" s="1"/>
  <c r="G66" i="98" s="1"/>
  <c r="F66" i="98" s="1"/>
  <c r="E66" i="98" s="1"/>
  <c r="N146" i="26"/>
  <c r="M146" i="26"/>
  <c r="L146" i="26" s="1"/>
  <c r="K146" i="26" s="1"/>
  <c r="J146" i="26" s="1"/>
  <c r="I146" i="26" s="1"/>
  <c r="H146" i="26" s="1"/>
  <c r="G146" i="26" s="1"/>
  <c r="F146" i="26" s="1"/>
  <c r="E146" i="26" s="1"/>
  <c r="N6" i="26"/>
  <c r="N46" i="98"/>
  <c r="M46" i="98" s="1"/>
  <c r="L46" i="98" s="1"/>
  <c r="K46" i="98" s="1"/>
  <c r="J46" i="98" s="1"/>
  <c r="I46" i="98" s="1"/>
  <c r="H46" i="98" s="1"/>
  <c r="G46" i="98" s="1"/>
  <c r="F46" i="98" s="1"/>
  <c r="E46" i="98" s="1"/>
  <c r="N66" i="26"/>
  <c r="M66" i="26"/>
  <c r="L66" i="26" s="1"/>
  <c r="K66" i="26" s="1"/>
  <c r="J66" i="26" s="1"/>
  <c r="I66" i="26" s="1"/>
  <c r="H66" i="26" s="1"/>
  <c r="G66" i="26" s="1"/>
  <c r="F66" i="26" s="1"/>
  <c r="E66" i="26" s="1"/>
  <c r="G19" i="85"/>
  <c r="F12" i="96"/>
  <c r="E11" i="77"/>
  <c r="F11" i="77" s="1"/>
  <c r="G11" i="77" s="1"/>
  <c r="F7" i="40"/>
  <c r="C25" i="40"/>
  <c r="I34" i="37"/>
  <c r="F4" i="97"/>
  <c r="E34" i="37"/>
  <c r="B4" i="62"/>
  <c r="C5" i="2"/>
  <c r="G19" i="94"/>
  <c r="G28" i="94"/>
  <c r="G55" i="94"/>
  <c r="G23" i="92"/>
  <c r="G43" i="94"/>
  <c r="G47" i="94"/>
  <c r="G59" i="94"/>
  <c r="G39" i="94"/>
  <c r="G27" i="94"/>
  <c r="G44" i="94"/>
  <c r="I44" i="94" s="1"/>
  <c r="G36" i="94"/>
  <c r="G68" i="94"/>
  <c r="G63" i="94"/>
  <c r="G15" i="94"/>
  <c r="G31" i="94"/>
  <c r="G24" i="94"/>
  <c r="G32" i="94"/>
  <c r="G23" i="94"/>
  <c r="G22" i="92"/>
  <c r="G16" i="94"/>
  <c r="G60" i="94"/>
  <c r="G9" i="92"/>
  <c r="G19" i="92"/>
  <c r="G29" i="92"/>
  <c r="N40" i="92"/>
  <c r="G18" i="92"/>
  <c r="G52" i="92"/>
  <c r="G62" i="92"/>
  <c r="N34" i="92"/>
  <c r="G70" i="92"/>
  <c r="G507" i="92"/>
  <c r="J20" i="26"/>
  <c r="N46" i="92"/>
  <c r="G27" i="83"/>
  <c r="F44" i="2"/>
  <c r="F35" i="92" s="1"/>
  <c r="H35" i="92" s="1"/>
  <c r="G57" i="92"/>
  <c r="G80" i="92"/>
  <c r="G503" i="92"/>
  <c r="N39" i="92"/>
  <c r="D21" i="90"/>
  <c r="E21" i="90"/>
  <c r="N35" i="92"/>
  <c r="G53" i="92"/>
  <c r="N49" i="92"/>
  <c r="F7" i="3"/>
  <c r="C25" i="98"/>
  <c r="C45" i="98" s="1"/>
  <c r="C27" i="98"/>
  <c r="M26" i="98"/>
  <c r="L26" i="98" s="1"/>
  <c r="K26" i="98" s="1"/>
  <c r="J26" i="98" s="1"/>
  <c r="I26" i="98" s="1"/>
  <c r="H26" i="98" s="1"/>
  <c r="G26" i="98" s="1"/>
  <c r="F26" i="98" s="1"/>
  <c r="E26" i="98" s="1"/>
  <c r="L5" i="87"/>
  <c r="L5" i="85"/>
  <c r="I4" i="13"/>
  <c r="I13" i="13"/>
  <c r="I22" i="13" s="1"/>
  <c r="I31" i="13" s="1"/>
  <c r="I40" i="13" s="1"/>
  <c r="I49" i="13" s="1"/>
  <c r="I58" i="13" s="1"/>
  <c r="I67" i="13" s="1"/>
  <c r="O5" i="88"/>
  <c r="O22" i="88"/>
  <c r="O39" i="88" s="1"/>
  <c r="O56" i="88" s="1"/>
  <c r="O73" i="88" s="1"/>
  <c r="O90" i="88" s="1"/>
  <c r="O107" i="88" s="1"/>
  <c r="O124" i="88" s="1"/>
  <c r="C68" i="3"/>
  <c r="C65" i="3"/>
  <c r="C94" i="3" s="1"/>
  <c r="H26" i="82"/>
  <c r="E21" i="86"/>
  <c r="E15" i="79"/>
  <c r="F4" i="79"/>
  <c r="M89" i="92" s="1"/>
  <c r="O89" i="92" s="1"/>
  <c r="N36" i="92"/>
  <c r="N5" i="82"/>
  <c r="N27" i="82" s="1"/>
  <c r="N49" i="82" s="1"/>
  <c r="N71" i="82" s="1"/>
  <c r="N93" i="82" s="1"/>
  <c r="N115" i="82" s="1"/>
  <c r="N137" i="82" s="1"/>
  <c r="N159" i="82" s="1"/>
  <c r="B16" i="62"/>
  <c r="C14" i="62"/>
  <c r="F5" i="11"/>
  <c r="T4" i="88"/>
  <c r="O2" i="88"/>
  <c r="F4" i="96"/>
  <c r="G71" i="92"/>
  <c r="G86" i="92"/>
  <c r="L6" i="84"/>
  <c r="L28" i="84" s="1"/>
  <c r="L50" i="84" s="1"/>
  <c r="L72" i="84" s="1"/>
  <c r="L94" i="84" s="1"/>
  <c r="L116" i="84" s="1"/>
  <c r="L138" i="84" s="1"/>
  <c r="L160" i="84" s="1"/>
  <c r="E13" i="13"/>
  <c r="F13" i="13"/>
  <c r="F8" i="2"/>
  <c r="F17" i="92"/>
  <c r="G79" i="92"/>
  <c r="G54" i="92"/>
  <c r="L6" i="83"/>
  <c r="L29" i="83" s="1"/>
  <c r="L52" i="83" s="1"/>
  <c r="L75" i="83" s="1"/>
  <c r="L98" i="83" s="1"/>
  <c r="L121" i="83" s="1"/>
  <c r="L144" i="83" s="1"/>
  <c r="L167" i="83" s="1"/>
  <c r="G26" i="84"/>
  <c r="F26" i="87"/>
  <c r="F4" i="17"/>
  <c r="M17" i="92" s="1"/>
  <c r="O17" i="92" s="1"/>
  <c r="C34" i="37"/>
  <c r="C107" i="2"/>
  <c r="C104" i="2" s="1"/>
  <c r="C50" i="11"/>
  <c r="C46" i="11" s="1"/>
  <c r="C71" i="2"/>
  <c r="C68" i="2"/>
  <c r="F37" i="3"/>
  <c r="F78" i="94" s="1"/>
  <c r="H78" i="94" s="1"/>
  <c r="F288" i="94"/>
  <c r="G66" i="92"/>
  <c r="G63" i="92"/>
  <c r="G76" i="92"/>
  <c r="F158" i="94"/>
  <c r="G83" i="92"/>
  <c r="F157" i="94"/>
  <c r="F285" i="94"/>
  <c r="H285" i="94" s="1"/>
  <c r="F239" i="94"/>
  <c r="H239" i="94" s="1"/>
  <c r="F197" i="94"/>
  <c r="F119" i="94"/>
  <c r="F503" i="92"/>
  <c r="F26" i="92"/>
  <c r="G56" i="92"/>
  <c r="G502" i="92"/>
  <c r="N94" i="92"/>
  <c r="G508" i="92"/>
  <c r="G382" i="92"/>
  <c r="G61" i="92"/>
  <c r="G379" i="92"/>
  <c r="G380" i="92"/>
  <c r="C7" i="26"/>
  <c r="M6" i="26"/>
  <c r="L6" i="26" s="1"/>
  <c r="K6" i="26" s="1"/>
  <c r="J6" i="26" s="1"/>
  <c r="I6" i="26" s="1"/>
  <c r="H6" i="26" s="1"/>
  <c r="G6" i="26" s="1"/>
  <c r="F6" i="26" s="1"/>
  <c r="E6" i="26" s="1"/>
  <c r="C28" i="17"/>
  <c r="C26" i="17"/>
  <c r="N19" i="92"/>
  <c r="N16" i="92"/>
  <c r="N22" i="92"/>
  <c r="O403" i="92"/>
  <c r="N154" i="94"/>
  <c r="Q154" i="94" s="1"/>
  <c r="N235" i="94"/>
  <c r="C22" i="88"/>
  <c r="O154" i="94"/>
  <c r="O235" i="94"/>
  <c r="N412" i="92"/>
  <c r="O394" i="92"/>
  <c r="C21" i="86"/>
  <c r="I5" i="86"/>
  <c r="I2" i="86"/>
  <c r="F44" i="94"/>
  <c r="F43" i="94"/>
  <c r="G226" i="94"/>
  <c r="G212" i="94"/>
  <c r="G206" i="94"/>
  <c r="J206" i="94" s="1"/>
  <c r="G198" i="94"/>
  <c r="G166" i="94"/>
  <c r="G177" i="94"/>
  <c r="G158" i="94"/>
  <c r="G152" i="94"/>
  <c r="G146" i="94"/>
  <c r="G132" i="94"/>
  <c r="G118" i="94"/>
  <c r="G106" i="94"/>
  <c r="G98" i="94"/>
  <c r="G92" i="94"/>
  <c r="G78" i="94"/>
  <c r="C34" i="3"/>
  <c r="C4" i="3"/>
  <c r="C37" i="3"/>
  <c r="G223" i="94"/>
  <c r="G211" i="94"/>
  <c r="G197" i="94"/>
  <c r="G192" i="94"/>
  <c r="G188" i="94"/>
  <c r="G176" i="94"/>
  <c r="G157" i="94"/>
  <c r="G143" i="94"/>
  <c r="G137" i="94"/>
  <c r="G131" i="94"/>
  <c r="G117" i="94"/>
  <c r="G103" i="94"/>
  <c r="G91" i="94"/>
  <c r="G77" i="94"/>
  <c r="G228" i="94"/>
  <c r="G222" i="94"/>
  <c r="G216" i="94"/>
  <c r="G208" i="94"/>
  <c r="G202" i="94"/>
  <c r="G196" i="94"/>
  <c r="G168" i="94"/>
  <c r="G187" i="94"/>
  <c r="G181" i="94"/>
  <c r="G173" i="94"/>
  <c r="G162" i="94"/>
  <c r="G156" i="94"/>
  <c r="G148" i="94"/>
  <c r="G142" i="94"/>
  <c r="G136" i="94"/>
  <c r="G128" i="94"/>
  <c r="G122" i="94"/>
  <c r="G116" i="94"/>
  <c r="J116" i="94" s="1"/>
  <c r="G108" i="94"/>
  <c r="G102" i="94"/>
  <c r="G96" i="94"/>
  <c r="G88" i="94"/>
  <c r="G82" i="94"/>
  <c r="G76" i="94"/>
  <c r="G207" i="94"/>
  <c r="G153" i="94"/>
  <c r="G101" i="94"/>
  <c r="G227" i="94"/>
  <c r="G178" i="94"/>
  <c r="G121" i="94"/>
  <c r="G191" i="94"/>
  <c r="G141" i="94"/>
  <c r="G87" i="94"/>
  <c r="G213" i="94"/>
  <c r="I213" i="94" s="1"/>
  <c r="G161" i="94"/>
  <c r="G107" i="94"/>
  <c r="G186" i="94"/>
  <c r="G127" i="94"/>
  <c r="G73" i="94"/>
  <c r="G221" i="94"/>
  <c r="G172" i="94"/>
  <c r="G113" i="94"/>
  <c r="G167" i="94"/>
  <c r="G133" i="94"/>
  <c r="G81" i="94"/>
  <c r="G201" i="94"/>
  <c r="G147" i="94"/>
  <c r="G93" i="94"/>
  <c r="F47" i="87"/>
  <c r="F68" i="87" s="1"/>
  <c r="F90" i="87" s="1"/>
  <c r="F111" i="87" s="1"/>
  <c r="F132" i="87" s="1"/>
  <c r="G8" i="2"/>
  <c r="G34" i="85"/>
  <c r="G49" i="85"/>
  <c r="G64" i="85" s="1"/>
  <c r="G79" i="85" s="1"/>
  <c r="G94" i="85" s="1"/>
  <c r="E37" i="86"/>
  <c r="G5" i="11"/>
  <c r="H5" i="11"/>
  <c r="I5" i="11"/>
  <c r="J5" i="11"/>
  <c r="K5" i="11" s="1"/>
  <c r="F15" i="79"/>
  <c r="D38" i="90"/>
  <c r="E22" i="13"/>
  <c r="H48" i="82"/>
  <c r="H70" i="82" s="1"/>
  <c r="H92" i="82" s="1"/>
  <c r="H114" i="82" s="1"/>
  <c r="H136" i="82" s="1"/>
  <c r="G12" i="96"/>
  <c r="H12" i="96"/>
  <c r="I12" i="96"/>
  <c r="J12" i="96" s="1"/>
  <c r="K12" i="96" s="1"/>
  <c r="G4" i="79"/>
  <c r="G44" i="2"/>
  <c r="G4" i="97"/>
  <c r="H4" i="97" s="1"/>
  <c r="I4" i="97" s="1"/>
  <c r="J4" i="97" s="1"/>
  <c r="K4" i="97" s="1"/>
  <c r="E18" i="77"/>
  <c r="F18" i="77"/>
  <c r="G7" i="3"/>
  <c r="H7" i="3"/>
  <c r="I7" i="3" s="1"/>
  <c r="G4" i="19"/>
  <c r="G4" i="17"/>
  <c r="G4" i="96"/>
  <c r="H4" i="96" s="1"/>
  <c r="I4" i="96" s="1"/>
  <c r="J4" i="96" s="1"/>
  <c r="K4" i="96" s="1"/>
  <c r="G12" i="97"/>
  <c r="H12" i="97" s="1"/>
  <c r="I12" i="97" s="1"/>
  <c r="J12" i="97" s="1"/>
  <c r="K12" i="97" s="1"/>
  <c r="G37" i="3"/>
  <c r="G7" i="40"/>
  <c r="N89" i="92"/>
  <c r="C15" i="79"/>
  <c r="C13" i="79" s="1"/>
  <c r="N95" i="92"/>
  <c r="H5" i="90"/>
  <c r="C22" i="90"/>
  <c r="J5" i="77"/>
  <c r="I11" i="77"/>
  <c r="I18" i="77" s="1"/>
  <c r="I25" i="77" s="1"/>
  <c r="I32" i="77" s="1"/>
  <c r="I39" i="77" s="1"/>
  <c r="I46" i="77" s="1"/>
  <c r="I53" i="77" s="1"/>
  <c r="C12" i="77"/>
  <c r="O41" i="94"/>
  <c r="N9" i="94"/>
  <c r="C27" i="87"/>
  <c r="N41" i="94"/>
  <c r="P41" i="94" s="1"/>
  <c r="O7" i="92"/>
  <c r="O9" i="94"/>
  <c r="O47" i="87"/>
  <c r="O68" i="87"/>
  <c r="O90" i="87"/>
  <c r="O111" i="87" s="1"/>
  <c r="O132" i="87" s="1"/>
  <c r="T38" i="88"/>
  <c r="T55" i="88"/>
  <c r="T72" i="88"/>
  <c r="T89" i="88" s="1"/>
  <c r="T106" i="88" s="1"/>
  <c r="G30" i="96"/>
  <c r="H30" i="96" s="1"/>
  <c r="I30" i="96" s="1"/>
  <c r="J30" i="96" s="1"/>
  <c r="K30" i="96" s="1"/>
  <c r="G30" i="97"/>
  <c r="H30" i="97" s="1"/>
  <c r="I30" i="97" s="1"/>
  <c r="J30" i="97" s="1"/>
  <c r="K30" i="97" s="1"/>
  <c r="L18" i="77"/>
  <c r="M18" i="77"/>
  <c r="G15" i="79"/>
  <c r="H15" i="79"/>
  <c r="I15" i="79" s="1"/>
  <c r="J15" i="79" s="1"/>
  <c r="K15" i="79" s="1"/>
  <c r="G25" i="40"/>
  <c r="H25" i="40"/>
  <c r="I25" i="40"/>
  <c r="J25" i="40"/>
  <c r="K25" i="40"/>
  <c r="S48" i="82"/>
  <c r="S70" i="82" s="1"/>
  <c r="S92" i="82" s="1"/>
  <c r="S114" i="82" s="1"/>
  <c r="S136" i="82" s="1"/>
  <c r="G22" i="96"/>
  <c r="H22" i="96"/>
  <c r="I22" i="96" s="1"/>
  <c r="J22" i="96" s="1"/>
  <c r="K22" i="96" s="1"/>
  <c r="K22" i="13"/>
  <c r="G41" i="19"/>
  <c r="H41" i="19" s="1"/>
  <c r="I41" i="19" s="1"/>
  <c r="J41" i="19" s="1"/>
  <c r="K41" i="19" s="1"/>
  <c r="G107" i="2"/>
  <c r="H107" i="2"/>
  <c r="I107" i="2"/>
  <c r="J107" i="2"/>
  <c r="K107" i="2" s="1"/>
  <c r="P48" i="84"/>
  <c r="P70" i="84" s="1"/>
  <c r="P92" i="84" s="1"/>
  <c r="P114" i="84" s="1"/>
  <c r="P136" i="84" s="1"/>
  <c r="G68" i="3"/>
  <c r="H68" i="3" s="1"/>
  <c r="I68" i="3" s="1"/>
  <c r="J68" i="3" s="1"/>
  <c r="K68" i="3" s="1"/>
  <c r="P50" i="83"/>
  <c r="P73" i="83" s="1"/>
  <c r="P96" i="83" s="1"/>
  <c r="P119" i="83" s="1"/>
  <c r="P142" i="83" s="1"/>
  <c r="G49" i="11"/>
  <c r="H49" i="11"/>
  <c r="I49" i="11" s="1"/>
  <c r="J49" i="11" s="1"/>
  <c r="K49" i="11" s="1"/>
  <c r="G97" i="3"/>
  <c r="H97" i="3"/>
  <c r="I97" i="3"/>
  <c r="J97" i="3" s="1"/>
  <c r="K97" i="3" s="1"/>
  <c r="G22" i="97"/>
  <c r="H22" i="97" s="1"/>
  <c r="I22" i="97" s="1"/>
  <c r="J22" i="97" s="1"/>
  <c r="K22" i="97" s="1"/>
  <c r="G28" i="17"/>
  <c r="H28" i="17" s="1"/>
  <c r="I28" i="17" s="1"/>
  <c r="J28" i="17" s="1"/>
  <c r="K28" i="17" s="1"/>
  <c r="K37" i="86"/>
  <c r="I38" i="90"/>
  <c r="G71" i="2"/>
  <c r="H71" i="2"/>
  <c r="I71" i="2" s="1"/>
  <c r="J71" i="2" s="1"/>
  <c r="K71" i="2" s="1"/>
  <c r="C20" i="40"/>
  <c r="C22" i="40"/>
  <c r="M44" i="92"/>
  <c r="M35" i="92"/>
  <c r="O35" i="92" s="1"/>
  <c r="Q35" i="92" s="1"/>
  <c r="N30" i="92"/>
  <c r="C41" i="19"/>
  <c r="C39" i="19"/>
  <c r="N27" i="92"/>
  <c r="C4" i="40"/>
  <c r="C20" i="85"/>
  <c r="F237" i="94"/>
  <c r="F238" i="94"/>
  <c r="C66" i="2"/>
  <c r="F80" i="92"/>
  <c r="E5" i="86"/>
  <c r="E7" i="40"/>
  <c r="E7" i="3"/>
  <c r="E4" i="77"/>
  <c r="F4" i="77" s="1"/>
  <c r="G4" i="77" s="1"/>
  <c r="E37" i="3"/>
  <c r="E8" i="2"/>
  <c r="E4" i="17"/>
  <c r="M16" i="92" s="1"/>
  <c r="O16" i="92" s="1"/>
  <c r="G4" i="85"/>
  <c r="P4" i="85"/>
  <c r="P19" i="85" s="1"/>
  <c r="P34" i="85" s="1"/>
  <c r="P49" i="85" s="1"/>
  <c r="P64" i="85" s="1"/>
  <c r="P79" i="85" s="1"/>
  <c r="P94" i="85" s="1"/>
  <c r="E4" i="13"/>
  <c r="F4" i="13"/>
  <c r="E5" i="11"/>
  <c r="F4" i="87"/>
  <c r="H4" i="82"/>
  <c r="E4" i="96"/>
  <c r="E12" i="96"/>
  <c r="E4" i="19"/>
  <c r="H44" i="94"/>
  <c r="H43" i="94"/>
  <c r="J43" i="94"/>
  <c r="E44" i="2"/>
  <c r="F25" i="92" s="1"/>
  <c r="H25" i="92" s="1"/>
  <c r="H4" i="88"/>
  <c r="F440" i="92"/>
  <c r="H440" i="92" s="1"/>
  <c r="F458" i="92"/>
  <c r="H458" i="92" s="1"/>
  <c r="F467" i="92"/>
  <c r="H467" i="92" s="1"/>
  <c r="F449" i="92"/>
  <c r="H449" i="92" s="1"/>
  <c r="M503" i="92"/>
  <c r="O503" i="92" s="1"/>
  <c r="E33" i="86"/>
  <c r="F422" i="92"/>
  <c r="H422" i="92" s="1"/>
  <c r="F485" i="92"/>
  <c r="H485" i="92" s="1"/>
  <c r="F494" i="92"/>
  <c r="H494" i="92" s="1"/>
  <c r="F476" i="92"/>
  <c r="H476" i="92" s="1"/>
  <c r="F431" i="92"/>
  <c r="H431" i="92" s="1"/>
  <c r="F21" i="86"/>
  <c r="F11" i="94"/>
  <c r="H11" i="94"/>
  <c r="J11" i="94" s="1"/>
  <c r="E12" i="97"/>
  <c r="O44" i="92"/>
  <c r="F45" i="94"/>
  <c r="F12" i="94"/>
  <c r="H12" i="94" s="1"/>
  <c r="C97" i="3"/>
  <c r="F241" i="94"/>
  <c r="F413" i="92"/>
  <c r="H413" i="92" s="1"/>
  <c r="F71" i="92"/>
  <c r="H71" i="92" s="1"/>
  <c r="F79" i="94"/>
  <c r="F289" i="94"/>
  <c r="F404" i="92"/>
  <c r="H404" i="92" s="1"/>
  <c r="F77" i="94"/>
  <c r="H77" i="94" s="1"/>
  <c r="F386" i="92"/>
  <c r="F62" i="92"/>
  <c r="H62" i="92" s="1"/>
  <c r="F118" i="94"/>
  <c r="F287" i="94"/>
  <c r="H287" i="94" s="1"/>
  <c r="F156" i="94"/>
  <c r="F116" i="94"/>
  <c r="F159" i="94"/>
  <c r="F286" i="94"/>
  <c r="H286" i="94" s="1"/>
  <c r="F76" i="94"/>
  <c r="H76" i="94" s="1"/>
  <c r="C63" i="3"/>
  <c r="F13" i="94"/>
  <c r="F44" i="92"/>
  <c r="H44" i="92" s="1"/>
  <c r="D4" i="90"/>
  <c r="E4" i="90" s="1"/>
  <c r="F198" i="94"/>
  <c r="F53" i="92"/>
  <c r="L2" i="85"/>
  <c r="L20" i="85"/>
  <c r="L35" i="85" s="1"/>
  <c r="L50" i="85" s="1"/>
  <c r="L65" i="85" s="1"/>
  <c r="L80" i="85" s="1"/>
  <c r="L95" i="85" s="1"/>
  <c r="L110" i="85" s="1"/>
  <c r="G4" i="83"/>
  <c r="E4" i="97"/>
  <c r="F8" i="92"/>
  <c r="H8" i="92" s="1"/>
  <c r="F377" i="92"/>
  <c r="F395" i="92"/>
  <c r="H395" i="92" s="1"/>
  <c r="F117" i="94"/>
  <c r="F240" i="94"/>
  <c r="H240" i="94" s="1"/>
  <c r="E4" i="79"/>
  <c r="F199" i="94"/>
  <c r="G4" i="84"/>
  <c r="L27" i="87"/>
  <c r="L48" i="87" s="1"/>
  <c r="L69" i="87" s="1"/>
  <c r="L91" i="87" s="1"/>
  <c r="L112" i="87" s="1"/>
  <c r="L133" i="87" s="1"/>
  <c r="L154" i="87" s="1"/>
  <c r="L2" i="87"/>
  <c r="H8" i="2"/>
  <c r="F18" i="92"/>
  <c r="H18" i="92" s="1"/>
  <c r="F17" i="94"/>
  <c r="F9" i="92"/>
  <c r="H9" i="92" s="1"/>
  <c r="F49" i="94"/>
  <c r="F15" i="94"/>
  <c r="H15" i="94" s="1"/>
  <c r="J15" i="94" s="1"/>
  <c r="F48" i="94"/>
  <c r="H48" i="94" s="1"/>
  <c r="F47" i="94"/>
  <c r="H47" i="94" s="1"/>
  <c r="F16" i="94"/>
  <c r="H16" i="94" s="1"/>
  <c r="P235" i="94"/>
  <c r="Q235" i="94"/>
  <c r="H4" i="79"/>
  <c r="M90" i="92"/>
  <c r="O90" i="92" s="1"/>
  <c r="H4" i="17"/>
  <c r="M18" i="92"/>
  <c r="O18" i="92" s="1"/>
  <c r="Q41" i="94"/>
  <c r="M27" i="92"/>
  <c r="O27" i="92" s="1"/>
  <c r="H4" i="19"/>
  <c r="F22" i="13"/>
  <c r="E31" i="13"/>
  <c r="C37" i="86"/>
  <c r="I21" i="86"/>
  <c r="N503" i="92"/>
  <c r="G449" i="92"/>
  <c r="I55" i="90"/>
  <c r="J38" i="90"/>
  <c r="L25" i="77"/>
  <c r="N18" i="77"/>
  <c r="O13" i="94"/>
  <c r="C48" i="87"/>
  <c r="G89" i="92"/>
  <c r="H89" i="92"/>
  <c r="N45" i="94"/>
  <c r="O45" i="94"/>
  <c r="C19" i="77"/>
  <c r="C39" i="90"/>
  <c r="H22" i="90"/>
  <c r="D55" i="90"/>
  <c r="E38" i="90"/>
  <c r="K49" i="86"/>
  <c r="L37" i="86"/>
  <c r="K53" i="86"/>
  <c r="Q9" i="94"/>
  <c r="P9" i="94"/>
  <c r="G18" i="77"/>
  <c r="E25" i="77"/>
  <c r="G243" i="94"/>
  <c r="G318" i="94"/>
  <c r="G312" i="94"/>
  <c r="G306" i="94"/>
  <c r="G294" i="94"/>
  <c r="G282" i="94"/>
  <c r="I282" i="94" s="1"/>
  <c r="G274" i="94"/>
  <c r="G263" i="94"/>
  <c r="G252" i="94"/>
  <c r="G237" i="94"/>
  <c r="G257" i="94"/>
  <c r="G246" i="94"/>
  <c r="G323" i="94"/>
  <c r="G317" i="94"/>
  <c r="G311" i="94"/>
  <c r="G305" i="94"/>
  <c r="G299" i="94"/>
  <c r="G293" i="94"/>
  <c r="G287" i="94"/>
  <c r="G281" i="94"/>
  <c r="G273" i="94"/>
  <c r="G262" i="94"/>
  <c r="G251" i="94"/>
  <c r="G267" i="94"/>
  <c r="G256" i="94"/>
  <c r="I256" i="94" s="1"/>
  <c r="G245" i="94"/>
  <c r="G322" i="94"/>
  <c r="G316" i="94"/>
  <c r="G310" i="94"/>
  <c r="G304" i="94"/>
  <c r="G298" i="94"/>
  <c r="G292" i="94"/>
  <c r="G286" i="94"/>
  <c r="G280" i="94"/>
  <c r="G276" i="94"/>
  <c r="G261" i="94"/>
  <c r="G234" i="94"/>
  <c r="G270" i="94"/>
  <c r="G255" i="94"/>
  <c r="G244" i="94"/>
  <c r="G297" i="94"/>
  <c r="G285" i="94"/>
  <c r="G321" i="94"/>
  <c r="G275" i="94"/>
  <c r="G233" i="94"/>
  <c r="G309" i="94"/>
  <c r="G264" i="94"/>
  <c r="G238" i="94"/>
  <c r="J238" i="94" s="1"/>
  <c r="H238" i="94"/>
  <c r="G388" i="92"/>
  <c r="G408" i="92"/>
  <c r="G410" i="92"/>
  <c r="G417" i="92"/>
  <c r="G399" i="92"/>
  <c r="G45" i="92"/>
  <c r="G409" i="92"/>
  <c r="G387" i="92"/>
  <c r="G44" i="92"/>
  <c r="G391" i="92"/>
  <c r="G49" i="92"/>
  <c r="G398" i="92"/>
  <c r="G401" i="92"/>
  <c r="G404" i="92"/>
  <c r="G403" i="92"/>
  <c r="G416" i="92"/>
  <c r="G389" i="92"/>
  <c r="G43" i="92"/>
  <c r="G419" i="92"/>
  <c r="M45" i="92"/>
  <c r="O45" i="92" s="1"/>
  <c r="H7" i="40"/>
  <c r="M36" i="92"/>
  <c r="O36" i="92" s="1"/>
  <c r="O241" i="94"/>
  <c r="O289" i="94"/>
  <c r="N404" i="92"/>
  <c r="N413" i="92"/>
  <c r="C39" i="88"/>
  <c r="N395" i="92"/>
  <c r="O413" i="92"/>
  <c r="O395" i="92"/>
  <c r="Q395" i="92" s="1"/>
  <c r="O404" i="92"/>
  <c r="H386" i="92"/>
  <c r="C35" i="85"/>
  <c r="O477" i="92" s="1"/>
  <c r="O440" i="92"/>
  <c r="K31" i="13"/>
  <c r="L22" i="13"/>
  <c r="F291" i="94"/>
  <c r="H291" i="94" s="1"/>
  <c r="F81" i="92"/>
  <c r="H81" i="92" s="1"/>
  <c r="F84" i="94"/>
  <c r="F83" i="94"/>
  <c r="H83" i="94" s="1"/>
  <c r="J83" i="94" s="1"/>
  <c r="F378" i="92"/>
  <c r="H378" i="92" s="1"/>
  <c r="F204" i="94"/>
  <c r="F247" i="94"/>
  <c r="F72" i="92"/>
  <c r="F161" i="94"/>
  <c r="H161" i="94" s="1"/>
  <c r="F121" i="94"/>
  <c r="F245" i="94"/>
  <c r="H245" i="94" s="1"/>
  <c r="F162" i="94"/>
  <c r="H162" i="94" s="1"/>
  <c r="F243" i="94"/>
  <c r="H243" i="94" s="1"/>
  <c r="F63" i="92"/>
  <c r="H63" i="92" s="1"/>
  <c r="F292" i="94"/>
  <c r="H292" i="94" s="1"/>
  <c r="F163" i="94"/>
  <c r="H163" i="94" s="1"/>
  <c r="F293" i="94"/>
  <c r="H293" i="94" s="1"/>
  <c r="F405" i="92"/>
  <c r="H405" i="92" s="1"/>
  <c r="F124" i="94"/>
  <c r="F414" i="92"/>
  <c r="H414" i="92" s="1"/>
  <c r="F164" i="94"/>
  <c r="F123" i="94"/>
  <c r="F396" i="92"/>
  <c r="H396" i="92" s="1"/>
  <c r="F202" i="94"/>
  <c r="H202" i="94" s="1"/>
  <c r="F82" i="94"/>
  <c r="H82" i="94" s="1"/>
  <c r="H37" i="3"/>
  <c r="F295" i="94"/>
  <c r="F203" i="94"/>
  <c r="H203" i="94" s="1"/>
  <c r="F54" i="92"/>
  <c r="H54" i="92" s="1"/>
  <c r="F122" i="94"/>
  <c r="H122" i="94" s="1"/>
  <c r="F45" i="92"/>
  <c r="H45" i="92" s="1"/>
  <c r="J45" i="92" s="1"/>
  <c r="F504" i="92"/>
  <c r="H504" i="92" s="1"/>
  <c r="F246" i="94"/>
  <c r="H246" i="94" s="1"/>
  <c r="F201" i="94"/>
  <c r="H201" i="94" s="1"/>
  <c r="F294" i="94"/>
  <c r="H294" i="94" s="1"/>
  <c r="F387" i="92"/>
  <c r="H387" i="92" s="1"/>
  <c r="F81" i="94"/>
  <c r="H81" i="94" s="1"/>
  <c r="F244" i="94"/>
  <c r="H244" i="94" s="1"/>
  <c r="F27" i="92"/>
  <c r="H27" i="92" s="1"/>
  <c r="H44" i="2"/>
  <c r="F36" i="92"/>
  <c r="H36" i="92" s="1"/>
  <c r="F423" i="92"/>
  <c r="H423" i="92" s="1"/>
  <c r="M504" i="92"/>
  <c r="O504" i="92" s="1"/>
  <c r="F37" i="86"/>
  <c r="E53" i="86"/>
  <c r="F450" i="92"/>
  <c r="H450" i="92" s="1"/>
  <c r="E49" i="86"/>
  <c r="F432" i="92"/>
  <c r="H432" i="92" s="1"/>
  <c r="F459" i="92"/>
  <c r="H459" i="92" s="1"/>
  <c r="F441" i="92"/>
  <c r="H441" i="92" s="1"/>
  <c r="F486" i="92"/>
  <c r="H486" i="92" s="1"/>
  <c r="F468" i="92"/>
  <c r="H468" i="92" s="1"/>
  <c r="F495" i="92"/>
  <c r="H495" i="92" s="1"/>
  <c r="F477" i="92"/>
  <c r="H477" i="92" s="1"/>
  <c r="H157" i="94"/>
  <c r="I157" i="94" s="1"/>
  <c r="I159" i="94" s="1"/>
  <c r="H197" i="94"/>
  <c r="H158" i="94"/>
  <c r="H72" i="92"/>
  <c r="F34" i="92"/>
  <c r="H34" i="92" s="1"/>
  <c r="I43" i="94"/>
  <c r="M88" i="92"/>
  <c r="O88" i="92" s="1"/>
  <c r="H118" i="94"/>
  <c r="H80" i="92"/>
  <c r="H198" i="94"/>
  <c r="M25" i="92"/>
  <c r="O25" i="92" s="1"/>
  <c r="F39" i="94"/>
  <c r="H39" i="94" s="1"/>
  <c r="F16" i="92"/>
  <c r="H16" i="92" s="1"/>
  <c r="F9" i="94"/>
  <c r="F41" i="94"/>
  <c r="F7" i="94"/>
  <c r="H7" i="94" s="1"/>
  <c r="F7" i="92"/>
  <c r="H7" i="92" s="1"/>
  <c r="F40" i="94"/>
  <c r="H40" i="94" s="1"/>
  <c r="F8" i="94"/>
  <c r="H8" i="94" s="1"/>
  <c r="F466" i="92"/>
  <c r="H466" i="92" s="1"/>
  <c r="F421" i="92"/>
  <c r="H421" i="92" s="1"/>
  <c r="F484" i="92"/>
  <c r="H484" i="92" s="1"/>
  <c r="M502" i="92"/>
  <c r="O502" i="92" s="1"/>
  <c r="F475" i="92"/>
  <c r="H475" i="92" s="1"/>
  <c r="F457" i="92"/>
  <c r="H457" i="92" s="1"/>
  <c r="F430" i="92"/>
  <c r="H430" i="92" s="1"/>
  <c r="F448" i="92"/>
  <c r="H448" i="92" s="1"/>
  <c r="F493" i="92"/>
  <c r="H493" i="92" s="1"/>
  <c r="F439" i="92"/>
  <c r="H439" i="92" s="1"/>
  <c r="E17" i="86"/>
  <c r="F5" i="86"/>
  <c r="H116" i="94"/>
  <c r="F280" i="94"/>
  <c r="H280" i="94" s="1"/>
  <c r="J280" i="94" s="1"/>
  <c r="F52" i="92"/>
  <c r="H52" i="92" s="1"/>
  <c r="F282" i="94"/>
  <c r="H282" i="94" s="1"/>
  <c r="F191" i="94"/>
  <c r="H191" i="94" s="1"/>
  <c r="I191" i="94" s="1"/>
  <c r="F152" i="94"/>
  <c r="H152" i="94" s="1"/>
  <c r="F112" i="94"/>
  <c r="H112" i="94" s="1"/>
  <c r="F79" i="92"/>
  <c r="H79" i="92" s="1"/>
  <c r="F502" i="92"/>
  <c r="H502" i="92" s="1"/>
  <c r="F412" i="92"/>
  <c r="H412" i="92" s="1"/>
  <c r="F151" i="94"/>
  <c r="H151" i="94" s="1"/>
  <c r="F283" i="94"/>
  <c r="F235" i="94"/>
  <c r="F394" i="92"/>
  <c r="H394" i="92" s="1"/>
  <c r="F43" i="92"/>
  <c r="H43" i="92" s="1"/>
  <c r="F114" i="94"/>
  <c r="F234" i="94"/>
  <c r="H234" i="94" s="1"/>
  <c r="F193" i="94"/>
  <c r="H193" i="94" s="1"/>
  <c r="F279" i="94"/>
  <c r="H279" i="94"/>
  <c r="F192" i="94"/>
  <c r="H192" i="94" s="1"/>
  <c r="J192" i="94" s="1"/>
  <c r="F71" i="94"/>
  <c r="H71" i="94" s="1"/>
  <c r="F70" i="92"/>
  <c r="H70" i="92" s="1"/>
  <c r="I70" i="92" s="1"/>
  <c r="F113" i="94"/>
  <c r="H113" i="94" s="1"/>
  <c r="F61" i="92"/>
  <c r="H61" i="92" s="1"/>
  <c r="F153" i="94"/>
  <c r="H153" i="94" s="1"/>
  <c r="F74" i="94"/>
  <c r="F385" i="92"/>
  <c r="H385" i="92" s="1"/>
  <c r="F232" i="94"/>
  <c r="H232" i="94" s="1"/>
  <c r="F231" i="94"/>
  <c r="H231" i="94" s="1"/>
  <c r="F194" i="94"/>
  <c r="F154" i="94"/>
  <c r="F281" i="94"/>
  <c r="H281" i="94" s="1"/>
  <c r="I281" i="94" s="1"/>
  <c r="F73" i="94"/>
  <c r="H73" i="94" s="1"/>
  <c r="I73" i="94" s="1"/>
  <c r="F111" i="94"/>
  <c r="H111" i="94" s="1"/>
  <c r="F233" i="94"/>
  <c r="H233" i="94" s="1"/>
  <c r="F403" i="92"/>
  <c r="H403" i="92" s="1"/>
  <c r="F376" i="92"/>
  <c r="H376" i="92" s="1"/>
  <c r="F72" i="94"/>
  <c r="H72" i="94" s="1"/>
  <c r="H377" i="92"/>
  <c r="M34" i="92"/>
  <c r="O34" i="92" s="1"/>
  <c r="M43" i="92"/>
  <c r="O43" i="92" s="1"/>
  <c r="H123" i="94"/>
  <c r="H121" i="94"/>
  <c r="H117" i="94"/>
  <c r="H156" i="94"/>
  <c r="L32" i="77"/>
  <c r="M25" i="77"/>
  <c r="N25" i="77"/>
  <c r="M37" i="92"/>
  <c r="O37" i="92" s="1"/>
  <c r="I7" i="40"/>
  <c r="M46" i="92"/>
  <c r="O46" i="92" s="1"/>
  <c r="E55" i="90"/>
  <c r="D72" i="90"/>
  <c r="K40" i="13"/>
  <c r="L31" i="13"/>
  <c r="I4" i="79"/>
  <c r="M91" i="92"/>
  <c r="O91" i="92" s="1"/>
  <c r="I8" i="2"/>
  <c r="F51" i="94"/>
  <c r="H51" i="94" s="1"/>
  <c r="F21" i="94"/>
  <c r="F20" i="94"/>
  <c r="H20" i="94" s="1"/>
  <c r="F19" i="94"/>
  <c r="H19" i="94" s="1"/>
  <c r="J19" i="94" s="1"/>
  <c r="F53" i="94"/>
  <c r="F10" i="92"/>
  <c r="H10" i="92" s="1"/>
  <c r="F19" i="92"/>
  <c r="H19" i="92" s="1"/>
  <c r="J19" i="92" s="1"/>
  <c r="F52" i="94"/>
  <c r="H52" i="94" s="1"/>
  <c r="I4" i="17"/>
  <c r="M19" i="92"/>
  <c r="O19" i="92" s="1"/>
  <c r="F37" i="92"/>
  <c r="H37" i="92" s="1"/>
  <c r="I44" i="2"/>
  <c r="F28" i="92"/>
  <c r="H28" i="92" s="1"/>
  <c r="F505" i="92"/>
  <c r="H505" i="92" s="1"/>
  <c r="F300" i="94"/>
  <c r="H300" i="94" s="1"/>
  <c r="F55" i="92"/>
  <c r="H55" i="92" s="1"/>
  <c r="F206" i="94"/>
  <c r="H206" i="94" s="1"/>
  <c r="F252" i="94"/>
  <c r="H252" i="94" s="1"/>
  <c r="F301" i="94"/>
  <c r="F253" i="94"/>
  <c r="F297" i="94"/>
  <c r="H297" i="94"/>
  <c r="I297" i="94" s="1"/>
  <c r="F208" i="94"/>
  <c r="H208" i="94" s="1"/>
  <c r="F207" i="94"/>
  <c r="H207" i="94" s="1"/>
  <c r="F406" i="92"/>
  <c r="H406" i="92" s="1"/>
  <c r="F88" i="94"/>
  <c r="H88" i="94" s="1"/>
  <c r="F169" i="94"/>
  <c r="F64" i="92"/>
  <c r="H64" i="92" s="1"/>
  <c r="F166" i="94"/>
  <c r="H166" i="94" s="1"/>
  <c r="I166" i="94" s="1"/>
  <c r="F209" i="94"/>
  <c r="F379" i="92"/>
  <c r="H379" i="92" s="1"/>
  <c r="F397" i="92"/>
  <c r="H397" i="92" s="1"/>
  <c r="F415" i="92"/>
  <c r="H415" i="92" s="1"/>
  <c r="F82" i="92"/>
  <c r="H82" i="92" s="1"/>
  <c r="F251" i="94"/>
  <c r="H251" i="94" s="1"/>
  <c r="F127" i="94"/>
  <c r="H127" i="94" s="1"/>
  <c r="F299" i="94"/>
  <c r="H299" i="94" s="1"/>
  <c r="F87" i="94"/>
  <c r="H87" i="94" s="1"/>
  <c r="F249" i="94"/>
  <c r="H249" i="94" s="1"/>
  <c r="F168" i="94"/>
  <c r="H168" i="94" s="1"/>
  <c r="F167" i="94"/>
  <c r="H167" i="94" s="1"/>
  <c r="F250" i="94"/>
  <c r="H250" i="94" s="1"/>
  <c r="F388" i="92"/>
  <c r="H388" i="92" s="1"/>
  <c r="J388" i="92" s="1"/>
  <c r="I37" i="3"/>
  <c r="F128" i="94"/>
  <c r="H128" i="94" s="1"/>
  <c r="F126" i="94"/>
  <c r="H126" i="94" s="1"/>
  <c r="F46" i="92"/>
  <c r="H46" i="92" s="1"/>
  <c r="F298" i="94"/>
  <c r="H298" i="94" s="1"/>
  <c r="J298" i="94" s="1"/>
  <c r="F73" i="92"/>
  <c r="H73" i="92" s="1"/>
  <c r="F129" i="94"/>
  <c r="F86" i="94"/>
  <c r="H86" i="94" s="1"/>
  <c r="F89" i="94"/>
  <c r="C26" i="77"/>
  <c r="I72" i="90"/>
  <c r="J55" i="90"/>
  <c r="C56" i="88"/>
  <c r="N396" i="92"/>
  <c r="O405" i="92"/>
  <c r="N164" i="94"/>
  <c r="O84" i="94"/>
  <c r="N378" i="92"/>
  <c r="N84" i="94"/>
  <c r="O124" i="94"/>
  <c r="N204" i="94"/>
  <c r="P204" i="94" s="1"/>
  <c r="O295" i="94"/>
  <c r="O247" i="94"/>
  <c r="O387" i="92"/>
  <c r="N124" i="94"/>
  <c r="N247" i="94"/>
  <c r="Q247" i="94" s="1"/>
  <c r="O164" i="94"/>
  <c r="N387" i="92"/>
  <c r="N295" i="94"/>
  <c r="Q295" i="94" s="1"/>
  <c r="O204" i="94"/>
  <c r="O378" i="92"/>
  <c r="N405" i="92"/>
  <c r="P405" i="92" s="1"/>
  <c r="L53" i="86"/>
  <c r="K69" i="86"/>
  <c r="K65" i="86"/>
  <c r="C56" i="90"/>
  <c r="H39" i="90"/>
  <c r="E65" i="86"/>
  <c r="M505" i="92"/>
  <c r="F53" i="86"/>
  <c r="E69" i="86"/>
  <c r="F442" i="92"/>
  <c r="F451" i="92"/>
  <c r="F469" i="92"/>
  <c r="F487" i="92"/>
  <c r="F433" i="92"/>
  <c r="F424" i="92"/>
  <c r="F496" i="92"/>
  <c r="H496" i="92" s="1"/>
  <c r="J496" i="92" s="1"/>
  <c r="F460" i="92"/>
  <c r="H460" i="92" s="1"/>
  <c r="F478" i="92"/>
  <c r="H478" i="92" s="1"/>
  <c r="F25" i="77"/>
  <c r="G25" i="77"/>
  <c r="E32" i="77"/>
  <c r="N17" i="94"/>
  <c r="N49" i="94"/>
  <c r="Q49" i="94" s="1"/>
  <c r="O49" i="94"/>
  <c r="C69" i="87"/>
  <c r="H90" i="92"/>
  <c r="O17" i="94"/>
  <c r="Q17" i="94" s="1"/>
  <c r="O9" i="92"/>
  <c r="G90" i="92"/>
  <c r="F31" i="13"/>
  <c r="E40" i="13"/>
  <c r="I15" i="94"/>
  <c r="I238" i="94"/>
  <c r="I37" i="86"/>
  <c r="G450" i="92"/>
  <c r="G441" i="92"/>
  <c r="C53" i="86"/>
  <c r="G423" i="92"/>
  <c r="G432" i="92"/>
  <c r="G468" i="92"/>
  <c r="M28" i="92"/>
  <c r="O28" i="92" s="1"/>
  <c r="I4" i="19"/>
  <c r="I117" i="94"/>
  <c r="J117" i="94"/>
  <c r="I197" i="94"/>
  <c r="J197" i="94"/>
  <c r="I156" i="94"/>
  <c r="J156" i="94"/>
  <c r="I78" i="94"/>
  <c r="J78" i="94"/>
  <c r="I116" i="94"/>
  <c r="J191" i="94"/>
  <c r="I54" i="92"/>
  <c r="I198" i="94"/>
  <c r="J198" i="94"/>
  <c r="I158" i="94"/>
  <c r="J158" i="94"/>
  <c r="E49" i="13"/>
  <c r="F40" i="13"/>
  <c r="I298" i="94"/>
  <c r="J4" i="19"/>
  <c r="M29" i="92"/>
  <c r="O29" i="92" s="1"/>
  <c r="J423" i="92"/>
  <c r="H442" i="92"/>
  <c r="P84" i="94"/>
  <c r="Q84" i="94"/>
  <c r="J72" i="90"/>
  <c r="I89" i="90"/>
  <c r="L39" i="77"/>
  <c r="M32" i="77"/>
  <c r="N32" i="77"/>
  <c r="G469" i="92"/>
  <c r="G496" i="92"/>
  <c r="G478" i="92"/>
  <c r="I53" i="86"/>
  <c r="G433" i="92"/>
  <c r="C69" i="86"/>
  <c r="G460" i="92"/>
  <c r="G487" i="92"/>
  <c r="N505" i="92"/>
  <c r="N53" i="94"/>
  <c r="P53" i="94" s="1"/>
  <c r="N10" i="92"/>
  <c r="O53" i="94"/>
  <c r="G91" i="92"/>
  <c r="C91" i="87"/>
  <c r="O21" i="94"/>
  <c r="F32" i="77"/>
  <c r="G32" i="77"/>
  <c r="E39" i="77"/>
  <c r="F452" i="92"/>
  <c r="F443" i="92"/>
  <c r="F434" i="92"/>
  <c r="H434" i="92" s="1"/>
  <c r="F497" i="92"/>
  <c r="F69" i="86"/>
  <c r="E85" i="86" s="1"/>
  <c r="F488" i="92"/>
  <c r="H488" i="92" s="1"/>
  <c r="F479" i="92"/>
  <c r="H479" i="92" s="1"/>
  <c r="F425" i="92"/>
  <c r="E81" i="86"/>
  <c r="F470" i="92"/>
  <c r="M506" i="92"/>
  <c r="F461" i="92"/>
  <c r="H461" i="92" s="1"/>
  <c r="P247" i="94"/>
  <c r="F255" i="94"/>
  <c r="H255" i="94" s="1"/>
  <c r="F134" i="94"/>
  <c r="F306" i="94"/>
  <c r="H306" i="94" s="1"/>
  <c r="F91" i="94"/>
  <c r="H91" i="94" s="1"/>
  <c r="F257" i="94"/>
  <c r="H257" i="94" s="1"/>
  <c r="F416" i="92"/>
  <c r="H416" i="92" s="1"/>
  <c r="F94" i="94"/>
  <c r="F133" i="94"/>
  <c r="H133" i="94" s="1"/>
  <c r="F213" i="94"/>
  <c r="H213" i="94" s="1"/>
  <c r="F258" i="94"/>
  <c r="H258" i="94" s="1"/>
  <c r="I258" i="94" s="1"/>
  <c r="F92" i="94"/>
  <c r="H92" i="94" s="1"/>
  <c r="F398" i="92"/>
  <c r="H398" i="92" s="1"/>
  <c r="F305" i="94"/>
  <c r="H305" i="94" s="1"/>
  <c r="F212" i="94"/>
  <c r="H212" i="94" s="1"/>
  <c r="F93" i="94"/>
  <c r="H93" i="94" s="1"/>
  <c r="F304" i="94"/>
  <c r="H304" i="94" s="1"/>
  <c r="F56" i="92"/>
  <c r="H56" i="92" s="1"/>
  <c r="J56" i="92" s="1"/>
  <c r="F303" i="94"/>
  <c r="H303" i="94" s="1"/>
  <c r="F174" i="94"/>
  <c r="F211" i="94"/>
  <c r="H211" i="94" s="1"/>
  <c r="F83" i="92"/>
  <c r="H83" i="92" s="1"/>
  <c r="F171" i="94"/>
  <c r="H171" i="94"/>
  <c r="F389" i="92"/>
  <c r="H389" i="92" s="1"/>
  <c r="F74" i="92"/>
  <c r="H74" i="92" s="1"/>
  <c r="F407" i="92"/>
  <c r="H407" i="92" s="1"/>
  <c r="F65" i="92"/>
  <c r="H65" i="92" s="1"/>
  <c r="F132" i="94"/>
  <c r="H132" i="94" s="1"/>
  <c r="F47" i="92"/>
  <c r="H47" i="92" s="1"/>
  <c r="F506" i="92"/>
  <c r="H506" i="92" s="1"/>
  <c r="F173" i="94"/>
  <c r="H173" i="94" s="1"/>
  <c r="I173" i="94" s="1"/>
  <c r="F259" i="94"/>
  <c r="F307" i="94"/>
  <c r="F256" i="94"/>
  <c r="H256" i="94" s="1"/>
  <c r="F380" i="92"/>
  <c r="H380" i="92" s="1"/>
  <c r="F214" i="94"/>
  <c r="F172" i="94"/>
  <c r="H172" i="94" s="1"/>
  <c r="I172" i="94" s="1"/>
  <c r="J37" i="3"/>
  <c r="F131" i="94"/>
  <c r="H131" i="94" s="1"/>
  <c r="J4" i="79"/>
  <c r="M92" i="92"/>
  <c r="O92" i="92" s="1"/>
  <c r="D89" i="90"/>
  <c r="E72" i="90"/>
  <c r="O89" i="94"/>
  <c r="P89" i="94" s="1"/>
  <c r="O169" i="94"/>
  <c r="O301" i="94"/>
  <c r="Q301" i="94" s="1"/>
  <c r="N169" i="94"/>
  <c r="Q169" i="94" s="1"/>
  <c r="N253" i="94"/>
  <c r="O388" i="92"/>
  <c r="O415" i="92"/>
  <c r="O209" i="94"/>
  <c r="N406" i="92"/>
  <c r="N89" i="94"/>
  <c r="O397" i="92"/>
  <c r="O253" i="94"/>
  <c r="P253" i="94" s="1"/>
  <c r="N301" i="94"/>
  <c r="N397" i="92"/>
  <c r="O129" i="94"/>
  <c r="N129" i="94"/>
  <c r="O406" i="92"/>
  <c r="N415" i="92"/>
  <c r="N209" i="94"/>
  <c r="P209" i="94" s="1"/>
  <c r="C73" i="88"/>
  <c r="J7" i="40"/>
  <c r="K7" i="40" s="1"/>
  <c r="M47" i="92"/>
  <c r="O47" i="92" s="1"/>
  <c r="M38" i="92"/>
  <c r="O38" i="92" s="1"/>
  <c r="O505" i="92"/>
  <c r="Q124" i="94"/>
  <c r="J44" i="2"/>
  <c r="H41" i="92" s="1"/>
  <c r="F38" i="92"/>
  <c r="H38" i="92" s="1"/>
  <c r="F29" i="92"/>
  <c r="H29" i="92" s="1"/>
  <c r="I207" i="94"/>
  <c r="J207" i="94"/>
  <c r="H424" i="92"/>
  <c r="K81" i="86"/>
  <c r="L69" i="86"/>
  <c r="K85" i="86"/>
  <c r="J4" i="17"/>
  <c r="M21" i="92" s="1"/>
  <c r="O21" i="92" s="1"/>
  <c r="M20" i="92"/>
  <c r="O20" i="92" s="1"/>
  <c r="P49" i="94"/>
  <c r="H433" i="92"/>
  <c r="Q164" i="94"/>
  <c r="P164" i="94"/>
  <c r="C33" i="77"/>
  <c r="I167" i="94"/>
  <c r="J167" i="94"/>
  <c r="J8" i="2"/>
  <c r="F25" i="94"/>
  <c r="F55" i="94"/>
  <c r="H55" i="94" s="1"/>
  <c r="F57" i="94"/>
  <c r="F56" i="94"/>
  <c r="H56" i="94" s="1"/>
  <c r="F24" i="94"/>
  <c r="H24" i="94" s="1"/>
  <c r="F23" i="94"/>
  <c r="H23" i="94" s="1"/>
  <c r="F20" i="92"/>
  <c r="H20" i="92" s="1"/>
  <c r="F11" i="92"/>
  <c r="H11" i="92" s="1"/>
  <c r="L40" i="13"/>
  <c r="K49" i="13"/>
  <c r="J87" i="94"/>
  <c r="I87" i="94"/>
  <c r="C73" i="90"/>
  <c r="C90" i="90" s="1"/>
  <c r="C107" i="90" s="1"/>
  <c r="H56" i="90"/>
  <c r="H470" i="92"/>
  <c r="H443" i="92"/>
  <c r="H452" i="92"/>
  <c r="H425" i="92"/>
  <c r="K44" i="2"/>
  <c r="F39" i="92"/>
  <c r="H39" i="92" s="1"/>
  <c r="D106" i="90"/>
  <c r="E106" i="90" s="1"/>
  <c r="E89" i="90"/>
  <c r="M39" i="77"/>
  <c r="N39" i="77" s="1"/>
  <c r="L46" i="77"/>
  <c r="M46" i="77"/>
  <c r="N46" i="77" s="1"/>
  <c r="I106" i="90"/>
  <c r="J106" i="90" s="1"/>
  <c r="J89" i="90"/>
  <c r="M30" i="92"/>
  <c r="O30" i="92" s="1"/>
  <c r="K4" i="19"/>
  <c r="M31" i="92"/>
  <c r="O31" i="92" s="1"/>
  <c r="E46" i="77"/>
  <c r="F46" i="77" s="1"/>
  <c r="G46" i="77" s="1"/>
  <c r="F39" i="77"/>
  <c r="G39" i="77"/>
  <c r="H73" i="90"/>
  <c r="F136" i="94"/>
  <c r="F176" i="94"/>
  <c r="F265" i="94"/>
  <c r="F66" i="92"/>
  <c r="F97" i="94"/>
  <c r="F399" i="92"/>
  <c r="H399" i="92" s="1"/>
  <c r="J399" i="92" s="1"/>
  <c r="F217" i="94"/>
  <c r="F312" i="94"/>
  <c r="H312" i="94" s="1"/>
  <c r="J312" i="94" s="1"/>
  <c r="F261" i="94"/>
  <c r="H261" i="94" s="1"/>
  <c r="F310" i="94"/>
  <c r="H310" i="94" s="1"/>
  <c r="F178" i="94"/>
  <c r="F313" i="94"/>
  <c r="F309" i="94"/>
  <c r="H309" i="94" s="1"/>
  <c r="J309" i="94" s="1"/>
  <c r="F179" i="94"/>
  <c r="F311" i="94"/>
  <c r="H311" i="94" s="1"/>
  <c r="F264" i="94"/>
  <c r="H264" i="94" s="1"/>
  <c r="J264" i="94" s="1"/>
  <c r="F507" i="92"/>
  <c r="F417" i="92"/>
  <c r="H417" i="92" s="1"/>
  <c r="F381" i="92"/>
  <c r="F262" i="94"/>
  <c r="H262" i="94" s="1"/>
  <c r="J262" i="94" s="1"/>
  <c r="F138" i="94"/>
  <c r="F99" i="94"/>
  <c r="F137" i="94"/>
  <c r="F408" i="92"/>
  <c r="H408" i="92" s="1"/>
  <c r="I408" i="92" s="1"/>
  <c r="F84" i="92"/>
  <c r="F139" i="94"/>
  <c r="F219" i="94"/>
  <c r="F177" i="94"/>
  <c r="F390" i="92"/>
  <c r="H390" i="92" s="1"/>
  <c r="F216" i="94"/>
  <c r="F263" i="94"/>
  <c r="H263" i="94" s="1"/>
  <c r="I263" i="94" s="1"/>
  <c r="K37" i="3"/>
  <c r="F409" i="92" s="1"/>
  <c r="F48" i="92"/>
  <c r="H48" i="92" s="1"/>
  <c r="F57" i="92"/>
  <c r="F96" i="94"/>
  <c r="F218" i="94"/>
  <c r="F98" i="94"/>
  <c r="F75" i="92"/>
  <c r="C112" i="87"/>
  <c r="O29" i="94" s="1"/>
  <c r="N25" i="94"/>
  <c r="N57" i="94"/>
  <c r="P57" i="94" s="1"/>
  <c r="O25" i="94"/>
  <c r="O57" i="94"/>
  <c r="N11" i="92"/>
  <c r="C40" i="77"/>
  <c r="K97" i="86"/>
  <c r="L85" i="86"/>
  <c r="K101" i="86"/>
  <c r="K113" i="86" s="1"/>
  <c r="Q89" i="94"/>
  <c r="N380" i="92"/>
  <c r="P380" i="92" s="1"/>
  <c r="O398" i="92"/>
  <c r="O94" i="94"/>
  <c r="N134" i="94"/>
  <c r="O380" i="92"/>
  <c r="O389" i="92"/>
  <c r="N307" i="94"/>
  <c r="N416" i="92"/>
  <c r="N259" i="94"/>
  <c r="O407" i="92"/>
  <c r="P407" i="92" s="1"/>
  <c r="O134" i="94"/>
  <c r="O174" i="94"/>
  <c r="N174" i="94"/>
  <c r="O214" i="94"/>
  <c r="O307" i="94"/>
  <c r="N389" i="92"/>
  <c r="N214" i="94"/>
  <c r="P214" i="94" s="1"/>
  <c r="N94" i="94"/>
  <c r="C90" i="88"/>
  <c r="N407" i="92"/>
  <c r="O416" i="92"/>
  <c r="N398" i="92"/>
  <c r="P301" i="94"/>
  <c r="G443" i="92"/>
  <c r="I69" i="86"/>
  <c r="G425" i="92"/>
  <c r="I425" i="92" s="1"/>
  <c r="N506" i="92"/>
  <c r="G497" i="92"/>
  <c r="C85" i="86"/>
  <c r="G434" i="92"/>
  <c r="G452" i="92"/>
  <c r="F59" i="94"/>
  <c r="H59" i="94" s="1"/>
  <c r="J59" i="94" s="1"/>
  <c r="K8" i="2"/>
  <c r="H36" i="94"/>
  <c r="I36" i="94" s="1"/>
  <c r="F61" i="94"/>
  <c r="F27" i="94"/>
  <c r="H27" i="94" s="1"/>
  <c r="F29" i="94"/>
  <c r="F28" i="94"/>
  <c r="H28" i="94" s="1"/>
  <c r="F21" i="92"/>
  <c r="H21" i="92" s="1"/>
  <c r="F12" i="92"/>
  <c r="H12" i="92" s="1"/>
  <c r="F60" i="94"/>
  <c r="H60" i="94" s="1"/>
  <c r="J60" i="94" s="1"/>
  <c r="K58" i="13"/>
  <c r="L58" i="13" s="1"/>
  <c r="L49" i="13"/>
  <c r="K4" i="79"/>
  <c r="M94" i="92"/>
  <c r="O94" i="92" s="1"/>
  <c r="P94" i="92" s="1"/>
  <c r="M93" i="92"/>
  <c r="O93" i="92" s="1"/>
  <c r="F49" i="13"/>
  <c r="E58" i="13"/>
  <c r="F58" i="13"/>
  <c r="H35" i="94"/>
  <c r="H323" i="94"/>
  <c r="I323" i="94" s="1"/>
  <c r="H321" i="94"/>
  <c r="F316" i="94"/>
  <c r="H316" i="94" s="1"/>
  <c r="I316" i="94" s="1"/>
  <c r="H409" i="92"/>
  <c r="F269" i="94"/>
  <c r="H269" i="94" s="1"/>
  <c r="F103" i="94"/>
  <c r="F382" i="92"/>
  <c r="F268" i="94"/>
  <c r="H268" i="94" s="1"/>
  <c r="F67" i="92"/>
  <c r="F85" i="92"/>
  <c r="F182" i="94"/>
  <c r="F267" i="94"/>
  <c r="H267" i="94" s="1"/>
  <c r="F101" i="94"/>
  <c r="F143" i="94"/>
  <c r="H274" i="94"/>
  <c r="H322" i="94"/>
  <c r="I322" i="94" s="1"/>
  <c r="J263" i="94"/>
  <c r="F31" i="92"/>
  <c r="H31" i="92" s="1"/>
  <c r="F40" i="92"/>
  <c r="H40" i="92" s="1"/>
  <c r="I40" i="92" s="1"/>
  <c r="P398" i="92"/>
  <c r="O32" i="92"/>
  <c r="G471" i="92"/>
  <c r="G444" i="92"/>
  <c r="G426" i="92"/>
  <c r="G498" i="92"/>
  <c r="G489" i="92"/>
  <c r="N507" i="92"/>
  <c r="G480" i="92"/>
  <c r="I85" i="86"/>
  <c r="C101" i="86"/>
  <c r="G435" i="92"/>
  <c r="G462" i="92"/>
  <c r="P25" i="94"/>
  <c r="Q25" i="94"/>
  <c r="H276" i="94"/>
  <c r="J276" i="94" s="1"/>
  <c r="C133" i="87"/>
  <c r="O13" i="92" s="1"/>
  <c r="Q214" i="94"/>
  <c r="C47" i="77"/>
  <c r="H90" i="90"/>
  <c r="H107" i="90"/>
  <c r="F65" i="94"/>
  <c r="F64" i="94"/>
  <c r="H64" i="94" s="1"/>
  <c r="F31" i="94"/>
  <c r="H31" i="94" s="1"/>
  <c r="J31" i="94" s="1"/>
  <c r="F13" i="92"/>
  <c r="H13" i="92" s="1"/>
  <c r="F33" i="94"/>
  <c r="F32" i="94"/>
  <c r="H32" i="94" s="1"/>
  <c r="F22" i="92"/>
  <c r="H22" i="92" s="1"/>
  <c r="F63" i="94"/>
  <c r="H63" i="94" s="1"/>
  <c r="N390" i="92"/>
  <c r="C107" i="88"/>
  <c r="N381" i="92"/>
  <c r="O390" i="92"/>
  <c r="O179" i="94"/>
  <c r="N139" i="94"/>
  <c r="O219" i="94"/>
  <c r="P219" i="94" s="1"/>
  <c r="O417" i="92"/>
  <c r="P417" i="92" s="1"/>
  <c r="N99" i="94"/>
  <c r="O408" i="92"/>
  <c r="N417" i="92"/>
  <c r="O399" i="92"/>
  <c r="O381" i="92"/>
  <c r="N219" i="94"/>
  <c r="Q219" i="94" s="1"/>
  <c r="N399" i="92"/>
  <c r="O265" i="94"/>
  <c r="O313" i="94"/>
  <c r="N408" i="92"/>
  <c r="P408" i="92" s="1"/>
  <c r="O99" i="94"/>
  <c r="O139" i="94"/>
  <c r="N265" i="94"/>
  <c r="N313" i="94"/>
  <c r="N179" i="94"/>
  <c r="P179" i="94" s="1"/>
  <c r="Q134" i="94"/>
  <c r="P134" i="94"/>
  <c r="M49" i="92"/>
  <c r="O49" i="92" s="1"/>
  <c r="I60" i="94"/>
  <c r="P94" i="94"/>
  <c r="Q94" i="94"/>
  <c r="J417" i="92"/>
  <c r="I417" i="92"/>
  <c r="H67" i="94"/>
  <c r="G499" i="92"/>
  <c r="I101" i="86"/>
  <c r="G427" i="92"/>
  <c r="C117" i="86"/>
  <c r="I117" i="86" s="1"/>
  <c r="G454" i="92"/>
  <c r="G481" i="92"/>
  <c r="G436" i="92"/>
  <c r="G445" i="92"/>
  <c r="G463" i="92"/>
  <c r="G490" i="92"/>
  <c r="G472" i="92"/>
  <c r="N508" i="92"/>
  <c r="Q408" i="92"/>
  <c r="C124" i="88"/>
  <c r="N109" i="94" s="1"/>
  <c r="N104" i="94"/>
  <c r="O104" i="94"/>
  <c r="O224" i="94"/>
  <c r="N391" i="92"/>
  <c r="N271" i="94"/>
  <c r="N224" i="94"/>
  <c r="N184" i="94"/>
  <c r="O382" i="92"/>
  <c r="O184" i="94"/>
  <c r="P184" i="94" s="1"/>
  <c r="O271" i="94"/>
  <c r="N382" i="92"/>
  <c r="N319" i="94"/>
  <c r="P319" i="94" s="1"/>
  <c r="O319" i="94"/>
  <c r="O391" i="92"/>
  <c r="N144" i="94"/>
  <c r="O144" i="94"/>
  <c r="C54" i="77"/>
  <c r="I274" i="94"/>
  <c r="J274" i="94"/>
  <c r="N149" i="94"/>
  <c r="N325" i="94"/>
  <c r="N277" i="94"/>
  <c r="H446" i="92"/>
  <c r="H464" i="92"/>
  <c r="Q319" i="94"/>
  <c r="H23" i="26" l="1"/>
  <c r="L23" i="26"/>
  <c r="I23" i="26"/>
  <c r="K20" i="98"/>
  <c r="H20" i="98"/>
  <c r="K23" i="98"/>
  <c r="E23" i="98"/>
  <c r="H23" i="98"/>
  <c r="O40" i="98"/>
  <c r="O43" i="98" s="1"/>
  <c r="O23" i="98" s="1"/>
  <c r="F177" i="82"/>
  <c r="C65" i="98"/>
  <c r="C47" i="98"/>
  <c r="M23" i="98"/>
  <c r="I23" i="98"/>
  <c r="N23" i="26"/>
  <c r="M23" i="26"/>
  <c r="O22" i="26"/>
  <c r="F23" i="26"/>
  <c r="J23" i="26"/>
  <c r="G23" i="26"/>
  <c r="E23" i="26"/>
  <c r="C45" i="26"/>
  <c r="O40" i="26"/>
  <c r="K20" i="26"/>
  <c r="L20" i="26"/>
  <c r="K23" i="26"/>
  <c r="Q385" i="92"/>
  <c r="I48" i="92"/>
  <c r="J48" i="92"/>
  <c r="I56" i="92"/>
  <c r="J18" i="92"/>
  <c r="N7" i="92"/>
  <c r="I477" i="92"/>
  <c r="Q378" i="92"/>
  <c r="I28" i="92"/>
  <c r="Q21" i="94"/>
  <c r="P21" i="94"/>
  <c r="P289" i="94"/>
  <c r="Q289" i="94"/>
  <c r="J7" i="94"/>
  <c r="I7" i="94"/>
  <c r="I76" i="94"/>
  <c r="J76" i="94"/>
  <c r="J79" i="94" s="1"/>
  <c r="S79" i="94" s="1"/>
  <c r="V79" i="94" s="1"/>
  <c r="J77" i="94"/>
  <c r="I77" i="94"/>
  <c r="I83" i="94"/>
  <c r="P159" i="94"/>
  <c r="R159" i="94" s="1"/>
  <c r="U159" i="94" s="1"/>
  <c r="Q159" i="94"/>
  <c r="Q29" i="94"/>
  <c r="P29" i="94"/>
  <c r="Q119" i="94"/>
  <c r="P119" i="94"/>
  <c r="Q199" i="94"/>
  <c r="P199" i="94"/>
  <c r="P13" i="94"/>
  <c r="Q13" i="94"/>
  <c r="I51" i="94"/>
  <c r="J51" i="94"/>
  <c r="J240" i="94"/>
  <c r="I240" i="94"/>
  <c r="Q241" i="94"/>
  <c r="P241" i="94"/>
  <c r="I39" i="94"/>
  <c r="J39" i="94"/>
  <c r="I168" i="94"/>
  <c r="J168" i="94"/>
  <c r="Q79" i="94"/>
  <c r="P79" i="94"/>
  <c r="J91" i="94"/>
  <c r="I91" i="94"/>
  <c r="J40" i="94"/>
  <c r="I40" i="94"/>
  <c r="I202" i="94"/>
  <c r="J202" i="94"/>
  <c r="I67" i="94"/>
  <c r="I193" i="94"/>
  <c r="Q45" i="94"/>
  <c r="J35" i="94"/>
  <c r="J111" i="94"/>
  <c r="I203" i="94"/>
  <c r="J300" i="94"/>
  <c r="Q144" i="94"/>
  <c r="P313" i="94"/>
  <c r="P99" i="94"/>
  <c r="Q209" i="94"/>
  <c r="J73" i="94"/>
  <c r="P124" i="94"/>
  <c r="Q224" i="94"/>
  <c r="I280" i="94"/>
  <c r="I72" i="94"/>
  <c r="I45" i="94"/>
  <c r="Q53" i="94"/>
  <c r="I206" i="94"/>
  <c r="Q129" i="94"/>
  <c r="I310" i="94"/>
  <c r="I118" i="94"/>
  <c r="I119" i="94" s="1"/>
  <c r="Q174" i="94"/>
  <c r="J157" i="94"/>
  <c r="J159" i="94" s="1"/>
  <c r="S159" i="94" s="1"/>
  <c r="V159" i="94" s="1"/>
  <c r="J126" i="94"/>
  <c r="J285" i="94"/>
  <c r="J127" i="94"/>
  <c r="I121" i="94"/>
  <c r="J171" i="94"/>
  <c r="I276" i="94"/>
  <c r="Q179" i="94"/>
  <c r="J256" i="94"/>
  <c r="P17" i="94"/>
  <c r="J279" i="94"/>
  <c r="J282" i="94"/>
  <c r="I192" i="94"/>
  <c r="I194" i="94" s="1"/>
  <c r="I269" i="94"/>
  <c r="P271" i="94"/>
  <c r="Q139" i="94"/>
  <c r="J61" i="94"/>
  <c r="J213" i="94"/>
  <c r="I169" i="94"/>
  <c r="J44" i="94"/>
  <c r="I201" i="94"/>
  <c r="I204" i="94" s="1"/>
  <c r="R204" i="94" s="1"/>
  <c r="U204" i="94" s="1"/>
  <c r="I293" i="94"/>
  <c r="J293" i="94"/>
  <c r="I312" i="94"/>
  <c r="J20" i="94"/>
  <c r="I20" i="94"/>
  <c r="P74" i="94"/>
  <c r="Q74" i="94"/>
  <c r="Q114" i="94"/>
  <c r="P114" i="94"/>
  <c r="J151" i="94"/>
  <c r="I151" i="94"/>
  <c r="P194" i="94"/>
  <c r="R194" i="94" s="1"/>
  <c r="U194" i="94" s="1"/>
  <c r="Q194" i="94"/>
  <c r="J239" i="94"/>
  <c r="I239" i="94"/>
  <c r="J258" i="94"/>
  <c r="P283" i="94"/>
  <c r="Q283" i="94"/>
  <c r="I68" i="94"/>
  <c r="I69" i="94" s="1"/>
  <c r="J68" i="94"/>
  <c r="J112" i="94"/>
  <c r="I112" i="94"/>
  <c r="I122" i="94"/>
  <c r="J122" i="94"/>
  <c r="J287" i="94"/>
  <c r="I287" i="94"/>
  <c r="J201" i="94"/>
  <c r="J204" i="94" s="1"/>
  <c r="S204" i="94" s="1"/>
  <c r="V204" i="94" s="1"/>
  <c r="I88" i="94"/>
  <c r="I128" i="94"/>
  <c r="J128" i="94"/>
  <c r="J233" i="94"/>
  <c r="I233" i="94"/>
  <c r="P144" i="94"/>
  <c r="I275" i="94"/>
  <c r="I35" i="94"/>
  <c r="I37" i="94" s="1"/>
  <c r="P169" i="94"/>
  <c r="R169" i="94" s="1"/>
  <c r="U169" i="94" s="1"/>
  <c r="J88" i="94"/>
  <c r="P45" i="94"/>
  <c r="I285" i="94"/>
  <c r="I111" i="94"/>
  <c r="Q184" i="94"/>
  <c r="Q253" i="94"/>
  <c r="J166" i="94"/>
  <c r="I250" i="94"/>
  <c r="I251" i="94"/>
  <c r="J28" i="94"/>
  <c r="P154" i="94"/>
  <c r="P139" i="94"/>
  <c r="Q265" i="94"/>
  <c r="I63" i="94"/>
  <c r="I171" i="94"/>
  <c r="I174" i="94" s="1"/>
  <c r="I127" i="94"/>
  <c r="I129" i="94" s="1"/>
  <c r="J45" i="94"/>
  <c r="S45" i="94" s="1"/>
  <c r="V45" i="94" s="1"/>
  <c r="J310" i="94"/>
  <c r="J118" i="94"/>
  <c r="J123" i="94"/>
  <c r="P224" i="94"/>
  <c r="J322" i="94"/>
  <c r="I59" i="94"/>
  <c r="I61" i="94" s="1"/>
  <c r="J36" i="94"/>
  <c r="J37" i="94" s="1"/>
  <c r="J172" i="94"/>
  <c r="I79" i="94"/>
  <c r="R79" i="94" s="1"/>
  <c r="U79" i="94" s="1"/>
  <c r="J121" i="94"/>
  <c r="I231" i="94"/>
  <c r="I71" i="94"/>
  <c r="I74" i="94" s="1"/>
  <c r="Q104" i="94"/>
  <c r="I300" i="94"/>
  <c r="J203" i="94"/>
  <c r="I23" i="94"/>
  <c r="J23" i="94"/>
  <c r="I311" i="94"/>
  <c r="J311" i="94"/>
  <c r="J313" i="94" s="1"/>
  <c r="I133" i="94"/>
  <c r="J133" i="94"/>
  <c r="I86" i="94"/>
  <c r="J86" i="94"/>
  <c r="I299" i="94"/>
  <c r="J299" i="94"/>
  <c r="J246" i="94"/>
  <c r="I246" i="94"/>
  <c r="I208" i="94"/>
  <c r="I209" i="94" s="1"/>
  <c r="R209" i="94" s="1"/>
  <c r="U209" i="94" s="1"/>
  <c r="J208" i="94"/>
  <c r="J209" i="94" s="1"/>
  <c r="S209" i="94" s="1"/>
  <c r="V209" i="94" s="1"/>
  <c r="J152" i="94"/>
  <c r="I152" i="94"/>
  <c r="I82" i="94"/>
  <c r="J82" i="94"/>
  <c r="I161" i="94"/>
  <c r="J161" i="94"/>
  <c r="I305" i="94"/>
  <c r="J305" i="94"/>
  <c r="I153" i="94"/>
  <c r="J153" i="94"/>
  <c r="I64" i="94"/>
  <c r="I65" i="94" s="1"/>
  <c r="J64" i="94"/>
  <c r="J55" i="94"/>
  <c r="I55" i="94"/>
  <c r="J244" i="94"/>
  <c r="I244" i="94"/>
  <c r="I113" i="94"/>
  <c r="J113" i="94"/>
  <c r="J114" i="94" s="1"/>
  <c r="S114" i="94" s="1"/>
  <c r="V114" i="94" s="1"/>
  <c r="J234" i="94"/>
  <c r="I234" i="94"/>
  <c r="J292" i="94"/>
  <c r="I292" i="94"/>
  <c r="J12" i="94"/>
  <c r="J13" i="94" s="1"/>
  <c r="S13" i="94" s="1"/>
  <c r="V13" i="94" s="1"/>
  <c r="I12" i="94"/>
  <c r="I92" i="94"/>
  <c r="J92" i="94"/>
  <c r="J47" i="94"/>
  <c r="I47" i="94"/>
  <c r="I27" i="94"/>
  <c r="J27" i="94"/>
  <c r="J29" i="94" s="1"/>
  <c r="S29" i="94" s="1"/>
  <c r="V29" i="94" s="1"/>
  <c r="J261" i="94"/>
  <c r="J265" i="94" s="1"/>
  <c r="S265" i="94" s="1"/>
  <c r="V265" i="94" s="1"/>
  <c r="I261" i="94"/>
  <c r="J306" i="94"/>
  <c r="I306" i="94"/>
  <c r="J249" i="94"/>
  <c r="I249" i="94"/>
  <c r="J52" i="94"/>
  <c r="J53" i="94" s="1"/>
  <c r="S53" i="94" s="1"/>
  <c r="V53" i="94" s="1"/>
  <c r="I52" i="94"/>
  <c r="I53" i="94" s="1"/>
  <c r="R53" i="94" s="1"/>
  <c r="U53" i="94" s="1"/>
  <c r="J294" i="94"/>
  <c r="I294" i="94"/>
  <c r="J243" i="94"/>
  <c r="I243" i="94"/>
  <c r="I48" i="94"/>
  <c r="J48" i="94"/>
  <c r="J162" i="94"/>
  <c r="I162" i="94"/>
  <c r="Q313" i="94"/>
  <c r="J129" i="94"/>
  <c r="S129" i="94" s="1"/>
  <c r="V129" i="94" s="1"/>
  <c r="I31" i="94"/>
  <c r="I41" i="94"/>
  <c r="R41" i="94" s="1"/>
  <c r="U41" i="94" s="1"/>
  <c r="I264" i="94"/>
  <c r="I283" i="94"/>
  <c r="R283" i="94" s="1"/>
  <c r="U283" i="94" s="1"/>
  <c r="R45" i="94"/>
  <c r="U45" i="94" s="1"/>
  <c r="Q271" i="94"/>
  <c r="Q99" i="94"/>
  <c r="Q204" i="94"/>
  <c r="P295" i="94"/>
  <c r="P265" i="94"/>
  <c r="J119" i="94"/>
  <c r="S119" i="94" s="1"/>
  <c r="V119" i="94" s="1"/>
  <c r="P174" i="94"/>
  <c r="J169" i="94"/>
  <c r="S169" i="94" s="1"/>
  <c r="V169" i="94" s="1"/>
  <c r="P129" i="94"/>
  <c r="J21" i="94"/>
  <c r="S21" i="94" s="1"/>
  <c r="V21" i="94" s="1"/>
  <c r="J297" i="94"/>
  <c r="J301" i="94" s="1"/>
  <c r="S301" i="94" s="1"/>
  <c r="V301" i="94" s="1"/>
  <c r="I11" i="94"/>
  <c r="K168" i="82"/>
  <c r="O486" i="92"/>
  <c r="F120" i="85"/>
  <c r="O17" i="85"/>
  <c r="I121" i="85"/>
  <c r="R114" i="85"/>
  <c r="R116" i="85"/>
  <c r="R115" i="85"/>
  <c r="R113" i="85"/>
  <c r="R112" i="85"/>
  <c r="R121" i="85"/>
  <c r="R90" i="85"/>
  <c r="N477" i="92"/>
  <c r="I60" i="85"/>
  <c r="I112" i="85"/>
  <c r="I115" i="85"/>
  <c r="I117" i="85"/>
  <c r="R77" i="85"/>
  <c r="N423" i="92"/>
  <c r="I90" i="85"/>
  <c r="O423" i="92"/>
  <c r="N120" i="85"/>
  <c r="I116" i="85"/>
  <c r="I119" i="85"/>
  <c r="I15" i="85"/>
  <c r="R15" i="85"/>
  <c r="Q92" i="85"/>
  <c r="I114" i="85"/>
  <c r="I118" i="85"/>
  <c r="I32" i="85"/>
  <c r="N450" i="92"/>
  <c r="Q450" i="92" s="1"/>
  <c r="N432" i="92"/>
  <c r="Q432" i="92" s="1"/>
  <c r="O122" i="85"/>
  <c r="I47" i="85"/>
  <c r="O468" i="92"/>
  <c r="N468" i="92"/>
  <c r="C50" i="85"/>
  <c r="Q120" i="85"/>
  <c r="O495" i="92"/>
  <c r="N495" i="92"/>
  <c r="Q495" i="92" s="1"/>
  <c r="S495" i="92" s="1"/>
  <c r="V495" i="92" s="1"/>
  <c r="O441" i="92"/>
  <c r="Q441" i="92" s="1"/>
  <c r="I45" i="85"/>
  <c r="R30" i="85"/>
  <c r="N459" i="92"/>
  <c r="N441" i="92"/>
  <c r="O450" i="92"/>
  <c r="P430" i="92"/>
  <c r="I30" i="85"/>
  <c r="I105" i="85"/>
  <c r="P120" i="85"/>
  <c r="G122" i="85"/>
  <c r="N486" i="92"/>
  <c r="Q486" i="92" s="1"/>
  <c r="O432" i="92"/>
  <c r="H120" i="85"/>
  <c r="O459" i="92"/>
  <c r="G120" i="85"/>
  <c r="E120" i="85"/>
  <c r="R60" i="85"/>
  <c r="I75" i="85"/>
  <c r="I107" i="85"/>
  <c r="F122" i="85"/>
  <c r="H122" i="85"/>
  <c r="I92" i="85"/>
  <c r="Q122" i="85"/>
  <c r="R92" i="85"/>
  <c r="I77" i="85"/>
  <c r="P122" i="85"/>
  <c r="I32" i="94"/>
  <c r="J32" i="94"/>
  <c r="J33" i="94" s="1"/>
  <c r="G473" i="92"/>
  <c r="O325" i="94"/>
  <c r="P325" i="94" s="1"/>
  <c r="O109" i="94"/>
  <c r="P109" i="94" s="1"/>
  <c r="J67" i="94"/>
  <c r="J69" i="94" s="1"/>
  <c r="C154" i="87"/>
  <c r="L101" i="86"/>
  <c r="I309" i="94"/>
  <c r="I24" i="94"/>
  <c r="I25" i="94" s="1"/>
  <c r="R25" i="94" s="1"/>
  <c r="U25" i="94" s="1"/>
  <c r="J24" i="94"/>
  <c r="J25" i="94" s="1"/>
  <c r="S25" i="94" s="1"/>
  <c r="V25" i="94" s="1"/>
  <c r="J304" i="94"/>
  <c r="I304" i="94"/>
  <c r="P104" i="94"/>
  <c r="O509" i="92"/>
  <c r="H455" i="92"/>
  <c r="O189" i="94"/>
  <c r="J316" i="94"/>
  <c r="J63" i="94"/>
  <c r="J65" i="94" s="1"/>
  <c r="N65" i="94"/>
  <c r="I28" i="94"/>
  <c r="I29" i="94" s="1"/>
  <c r="R29" i="94" s="1"/>
  <c r="U29" i="94" s="1"/>
  <c r="J56" i="94"/>
  <c r="I56" i="94"/>
  <c r="I57" i="94" s="1"/>
  <c r="R57" i="94" s="1"/>
  <c r="U57" i="94" s="1"/>
  <c r="J93" i="94"/>
  <c r="J94" i="94" s="1"/>
  <c r="S94" i="94" s="1"/>
  <c r="V94" i="94" s="1"/>
  <c r="I93" i="94"/>
  <c r="I257" i="94"/>
  <c r="J257" i="94"/>
  <c r="G455" i="92"/>
  <c r="I455" i="92" s="1"/>
  <c r="H437" i="92"/>
  <c r="H491" i="92"/>
  <c r="J491" i="92" s="1"/>
  <c r="N189" i="94"/>
  <c r="Q417" i="92"/>
  <c r="S417" i="92" s="1"/>
  <c r="V417" i="92" s="1"/>
  <c r="I262" i="94"/>
  <c r="I267" i="94"/>
  <c r="J267" i="94"/>
  <c r="J132" i="94"/>
  <c r="I132" i="94"/>
  <c r="I212" i="94"/>
  <c r="J212" i="94"/>
  <c r="G500" i="92"/>
  <c r="G482" i="92"/>
  <c r="O229" i="94"/>
  <c r="P382" i="92"/>
  <c r="P307" i="94"/>
  <c r="Q307" i="94"/>
  <c r="Q259" i="94"/>
  <c r="P259" i="94"/>
  <c r="J57" i="94"/>
  <c r="J268" i="94"/>
  <c r="I268" i="94"/>
  <c r="I211" i="94"/>
  <c r="I214" i="94" s="1"/>
  <c r="R214" i="94" s="1"/>
  <c r="U214" i="94" s="1"/>
  <c r="J211" i="94"/>
  <c r="F426" i="92"/>
  <c r="H426" i="92" s="1"/>
  <c r="I426" i="92" s="1"/>
  <c r="F471" i="92"/>
  <c r="H471" i="92" s="1"/>
  <c r="J471" i="92" s="1"/>
  <c r="F444" i="92"/>
  <c r="H444" i="92" s="1"/>
  <c r="I444" i="92" s="1"/>
  <c r="F435" i="92"/>
  <c r="H435" i="92" s="1"/>
  <c r="M507" i="92"/>
  <c r="O507" i="92" s="1"/>
  <c r="F498" i="92"/>
  <c r="H498" i="92" s="1"/>
  <c r="E97" i="86"/>
  <c r="F462" i="92"/>
  <c r="H462" i="92" s="1"/>
  <c r="F489" i="92"/>
  <c r="H489" i="92" s="1"/>
  <c r="I489" i="92" s="1"/>
  <c r="F453" i="92"/>
  <c r="H453" i="92" s="1"/>
  <c r="J453" i="92" s="1"/>
  <c r="F480" i="92"/>
  <c r="H480" i="92" s="1"/>
  <c r="F85" i="86"/>
  <c r="E101" i="86" s="1"/>
  <c r="G491" i="92"/>
  <c r="H482" i="92"/>
  <c r="O149" i="94"/>
  <c r="P149" i="94" s="1"/>
  <c r="O277" i="94"/>
  <c r="Q277" i="94" s="1"/>
  <c r="J323" i="94"/>
  <c r="J321" i="94"/>
  <c r="I321" i="94"/>
  <c r="M40" i="92"/>
  <c r="O40" i="92" s="1"/>
  <c r="O41" i="92"/>
  <c r="I131" i="94"/>
  <c r="J131" i="94"/>
  <c r="H428" i="92"/>
  <c r="J303" i="94"/>
  <c r="I303" i="94"/>
  <c r="N13" i="92"/>
  <c r="N33" i="94"/>
  <c r="H94" i="92"/>
  <c r="G464" i="92"/>
  <c r="N229" i="94"/>
  <c r="O33" i="94"/>
  <c r="Q381" i="92"/>
  <c r="I255" i="94"/>
  <c r="I259" i="94" s="1"/>
  <c r="R259" i="94" s="1"/>
  <c r="U259" i="94" s="1"/>
  <c r="J255" i="94"/>
  <c r="J259" i="94" s="1"/>
  <c r="S259" i="94" s="1"/>
  <c r="V259" i="94" s="1"/>
  <c r="N61" i="94"/>
  <c r="H324" i="94"/>
  <c r="F144" i="94"/>
  <c r="F184" i="94"/>
  <c r="F318" i="94"/>
  <c r="H318" i="94" s="1"/>
  <c r="F224" i="94"/>
  <c r="H410" i="92"/>
  <c r="I410" i="92" s="1"/>
  <c r="J173" i="94"/>
  <c r="J174" i="94" s="1"/>
  <c r="P397" i="92"/>
  <c r="I19" i="94"/>
  <c r="I21" i="94" s="1"/>
  <c r="R21" i="94" s="1"/>
  <c r="U21" i="94" s="1"/>
  <c r="J71" i="94"/>
  <c r="J74" i="94" s="1"/>
  <c r="K4" i="17"/>
  <c r="M22" i="92" s="1"/>
  <c r="O22" i="92" s="1"/>
  <c r="M39" i="92"/>
  <c r="O39" i="92" s="1"/>
  <c r="I433" i="92"/>
  <c r="J251" i="94"/>
  <c r="J245" i="94"/>
  <c r="I245" i="94"/>
  <c r="I286" i="94"/>
  <c r="J286" i="94"/>
  <c r="Q57" i="94"/>
  <c r="F76" i="92"/>
  <c r="F271" i="94"/>
  <c r="F317" i="94"/>
  <c r="H317" i="94" s="1"/>
  <c r="F223" i="94"/>
  <c r="F142" i="94"/>
  <c r="M48" i="92"/>
  <c r="O48" i="92" s="1"/>
  <c r="J193" i="94"/>
  <c r="J194" i="94" s="1"/>
  <c r="S194" i="94" s="1"/>
  <c r="V194" i="94" s="1"/>
  <c r="J281" i="94"/>
  <c r="J283" i="94" s="1"/>
  <c r="S283" i="94" s="1"/>
  <c r="V283" i="94" s="1"/>
  <c r="J252" i="94"/>
  <c r="I252" i="94"/>
  <c r="J163" i="94"/>
  <c r="J164" i="94" s="1"/>
  <c r="S164" i="94" s="1"/>
  <c r="V164" i="94" s="1"/>
  <c r="I163" i="94"/>
  <c r="I164" i="94" s="1"/>
  <c r="R164" i="94" s="1"/>
  <c r="U164" i="94" s="1"/>
  <c r="F104" i="94"/>
  <c r="F400" i="92"/>
  <c r="H400" i="92" s="1"/>
  <c r="F183" i="94"/>
  <c r="F141" i="94"/>
  <c r="F391" i="92"/>
  <c r="H391" i="92" s="1"/>
  <c r="F315" i="94"/>
  <c r="H315" i="94" s="1"/>
  <c r="P389" i="92"/>
  <c r="F30" i="92"/>
  <c r="H30" i="92" s="1"/>
  <c r="J443" i="92"/>
  <c r="I496" i="92"/>
  <c r="J231" i="94"/>
  <c r="O26" i="87"/>
  <c r="F107" i="2"/>
  <c r="F22" i="97"/>
  <c r="F41" i="19"/>
  <c r="T21" i="88"/>
  <c r="F25" i="40"/>
  <c r="I21" i="90"/>
  <c r="J21" i="90" s="1"/>
  <c r="H38" i="88"/>
  <c r="H55" i="88" s="1"/>
  <c r="H72" i="88" s="1"/>
  <c r="H89" i="88" s="1"/>
  <c r="H106" i="88" s="1"/>
  <c r="F68" i="3"/>
  <c r="P27" i="83"/>
  <c r="S26" i="82"/>
  <c r="K13" i="13"/>
  <c r="L13" i="13" s="1"/>
  <c r="F28" i="17"/>
  <c r="G34" i="37"/>
  <c r="F49" i="11"/>
  <c r="G48" i="84"/>
  <c r="G70" i="84" s="1"/>
  <c r="G92" i="84" s="1"/>
  <c r="G114" i="84" s="1"/>
  <c r="G136" i="84" s="1"/>
  <c r="F71" i="2"/>
  <c r="G50" i="83"/>
  <c r="G73" i="83" s="1"/>
  <c r="G96" i="83" s="1"/>
  <c r="G119" i="83" s="1"/>
  <c r="G142" i="83" s="1"/>
  <c r="P26" i="84"/>
  <c r="F30" i="97"/>
  <c r="F22" i="96"/>
  <c r="L11" i="77"/>
  <c r="M11" i="77" s="1"/>
  <c r="N11" i="77" s="1"/>
  <c r="F30" i="96"/>
  <c r="F97" i="3"/>
  <c r="K21" i="86"/>
  <c r="O61" i="94"/>
  <c r="F221" i="94"/>
  <c r="F49" i="92"/>
  <c r="H49" i="92" s="1"/>
  <c r="I49" i="92" s="1"/>
  <c r="F222" i="94"/>
  <c r="F181" i="94"/>
  <c r="F319" i="94"/>
  <c r="Q398" i="92"/>
  <c r="H273" i="94"/>
  <c r="P406" i="92"/>
  <c r="I232" i="94"/>
  <c r="I235" i="94" s="1"/>
  <c r="R235" i="94" s="1"/>
  <c r="U235" i="94" s="1"/>
  <c r="J232" i="94"/>
  <c r="I16" i="94"/>
  <c r="I17" i="94" s="1"/>
  <c r="R17" i="94" s="1"/>
  <c r="U17" i="94" s="1"/>
  <c r="J16" i="94"/>
  <c r="J17" i="94" s="1"/>
  <c r="S17" i="94" s="1"/>
  <c r="V17" i="94" s="1"/>
  <c r="J7" i="3"/>
  <c r="J81" i="94"/>
  <c r="I81" i="94"/>
  <c r="J291" i="94"/>
  <c r="J295" i="94" s="1"/>
  <c r="S295" i="94" s="1"/>
  <c r="V295" i="94" s="1"/>
  <c r="I291" i="94"/>
  <c r="H419" i="92"/>
  <c r="J419" i="92" s="1"/>
  <c r="F418" i="92"/>
  <c r="H418" i="92" s="1"/>
  <c r="F102" i="94"/>
  <c r="F58" i="92"/>
  <c r="F270" i="94"/>
  <c r="H270" i="94" s="1"/>
  <c r="F508" i="92"/>
  <c r="O506" i="92"/>
  <c r="H497" i="92"/>
  <c r="J497" i="92" s="1"/>
  <c r="J8" i="94"/>
  <c r="J9" i="94" s="1"/>
  <c r="S9" i="94" s="1"/>
  <c r="V9" i="94" s="1"/>
  <c r="I8" i="94"/>
  <c r="I9" i="94" s="1"/>
  <c r="R9" i="94" s="1"/>
  <c r="U9" i="94" s="1"/>
  <c r="Q477" i="92"/>
  <c r="P34" i="92"/>
  <c r="E17" i="2"/>
  <c r="L17" i="2" s="1"/>
  <c r="L12" i="2"/>
  <c r="I399" i="92"/>
  <c r="I89" i="92"/>
  <c r="H237" i="94"/>
  <c r="Q403" i="92"/>
  <c r="J61" i="92"/>
  <c r="H503" i="92"/>
  <c r="I503" i="92" s="1"/>
  <c r="L35" i="2"/>
  <c r="G58" i="77"/>
  <c r="H487" i="92"/>
  <c r="I422" i="92"/>
  <c r="H53" i="92"/>
  <c r="J53" i="92" s="1"/>
  <c r="F196" i="94"/>
  <c r="H196" i="94" s="1"/>
  <c r="X19" i="88"/>
  <c r="X138" i="88" s="1"/>
  <c r="R107" i="85"/>
  <c r="L30" i="3"/>
  <c r="H469" i="92"/>
  <c r="I123" i="94"/>
  <c r="Q422" i="92"/>
  <c r="I448" i="92"/>
  <c r="R19" i="88"/>
  <c r="K43" i="11"/>
  <c r="L43" i="11" s="1"/>
  <c r="L79" i="2"/>
  <c r="F120" i="3"/>
  <c r="I62" i="85"/>
  <c r="X70" i="88"/>
  <c r="H451" i="92"/>
  <c r="I451" i="92" s="1"/>
  <c r="P486" i="92"/>
  <c r="H288" i="94"/>
  <c r="N205" i="92"/>
  <c r="G349" i="92"/>
  <c r="H392" i="92"/>
  <c r="H53" i="88"/>
  <c r="L53" i="88" s="1"/>
  <c r="H137" i="88"/>
  <c r="H138" i="88" s="1"/>
  <c r="L138" i="88" s="1"/>
  <c r="C7" i="98"/>
  <c r="M6" i="98"/>
  <c r="L6" i="98" s="1"/>
  <c r="K6" i="98" s="1"/>
  <c r="J6" i="98" s="1"/>
  <c r="I6" i="98" s="1"/>
  <c r="H6" i="98" s="1"/>
  <c r="G6" i="98" s="1"/>
  <c r="F6" i="98" s="1"/>
  <c r="E6" i="98" s="1"/>
  <c r="H401" i="92"/>
  <c r="J401" i="92" s="1"/>
  <c r="J87" i="11"/>
  <c r="G101" i="2"/>
  <c r="G109" i="2" s="1"/>
  <c r="G119" i="2" s="1"/>
  <c r="G126" i="2" s="1"/>
  <c r="E122" i="85"/>
  <c r="I17" i="85"/>
  <c r="L58" i="3"/>
  <c r="F59" i="3"/>
  <c r="I409" i="92"/>
  <c r="Q90" i="92"/>
  <c r="I505" i="92"/>
  <c r="J54" i="92"/>
  <c r="R32" i="85"/>
  <c r="R62" i="85"/>
  <c r="I432" i="92"/>
  <c r="P30" i="92"/>
  <c r="G205" i="92"/>
  <c r="H205" i="92"/>
  <c r="J35" i="92"/>
  <c r="H80" i="2"/>
  <c r="L80" i="2" s="1"/>
  <c r="L75" i="2"/>
  <c r="L13" i="11"/>
  <c r="N122" i="85"/>
  <c r="R17" i="85"/>
  <c r="E120" i="3"/>
  <c r="L91" i="3"/>
  <c r="H26" i="92"/>
  <c r="H17" i="92"/>
  <c r="I22" i="92"/>
  <c r="O50" i="92"/>
  <c r="L85" i="11"/>
  <c r="C30" i="96"/>
  <c r="C29" i="96"/>
  <c r="L90" i="2"/>
  <c r="E91" i="2"/>
  <c r="J119" i="3"/>
  <c r="J120" i="3" s="1"/>
  <c r="L101" i="3"/>
  <c r="F58" i="77"/>
  <c r="I177" i="84"/>
  <c r="G77" i="92"/>
  <c r="G377" i="92"/>
  <c r="I377" i="92" s="1"/>
  <c r="R377" i="92" s="1"/>
  <c r="U377" i="92" s="1"/>
  <c r="N383" i="92"/>
  <c r="O383" i="92"/>
  <c r="G386" i="92"/>
  <c r="O392" i="92"/>
  <c r="N392" i="92"/>
  <c r="G428" i="92"/>
  <c r="J428" i="92" s="1"/>
  <c r="G437" i="92"/>
  <c r="J437" i="92" s="1"/>
  <c r="G446" i="92"/>
  <c r="I446" i="92" s="1"/>
  <c r="N448" i="92"/>
  <c r="O457" i="92"/>
  <c r="G457" i="92"/>
  <c r="I457" i="92" s="1"/>
  <c r="N457" i="92"/>
  <c r="O466" i="92"/>
  <c r="G466" i="92"/>
  <c r="N466" i="92"/>
  <c r="P466" i="92" s="1"/>
  <c r="O475" i="92"/>
  <c r="Q475" i="92" s="1"/>
  <c r="G475" i="92"/>
  <c r="N475" i="92"/>
  <c r="O484" i="92"/>
  <c r="G484" i="92"/>
  <c r="N484" i="92"/>
  <c r="O493" i="92"/>
  <c r="G493" i="92"/>
  <c r="J493" i="92" s="1"/>
  <c r="N493" i="92"/>
  <c r="Q493" i="92" s="1"/>
  <c r="O12" i="92"/>
  <c r="O8" i="92"/>
  <c r="H92" i="92"/>
  <c r="G92" i="92"/>
  <c r="N92" i="92"/>
  <c r="P92" i="92" s="1"/>
  <c r="O400" i="92"/>
  <c r="G396" i="92"/>
  <c r="J396" i="92" s="1"/>
  <c r="N400" i="92"/>
  <c r="Q400" i="92" s="1"/>
  <c r="O409" i="92"/>
  <c r="G406" i="92"/>
  <c r="N409" i="92"/>
  <c r="O418" i="92"/>
  <c r="G414" i="92"/>
  <c r="I414" i="92" s="1"/>
  <c r="N418" i="92"/>
  <c r="I177" i="82"/>
  <c r="G55" i="92"/>
  <c r="I55" i="92" s="1"/>
  <c r="G64" i="92"/>
  <c r="G509" i="92"/>
  <c r="N509" i="92"/>
  <c r="Q509" i="92" s="1"/>
  <c r="G376" i="92"/>
  <c r="J376" i="92" s="1"/>
  <c r="N376" i="92"/>
  <c r="O376" i="92"/>
  <c r="G385" i="92"/>
  <c r="J385" i="92" s="1"/>
  <c r="S385" i="92" s="1"/>
  <c r="V385" i="92" s="1"/>
  <c r="G421" i="92"/>
  <c r="I421" i="92" s="1"/>
  <c r="N421" i="92"/>
  <c r="O421" i="92"/>
  <c r="G430" i="92"/>
  <c r="N439" i="92"/>
  <c r="O448" i="92"/>
  <c r="O458" i="92"/>
  <c r="P458" i="92" s="1"/>
  <c r="G458" i="92"/>
  <c r="J458" i="92" s="1"/>
  <c r="O467" i="92"/>
  <c r="Q467" i="92" s="1"/>
  <c r="G467" i="92"/>
  <c r="N467" i="92"/>
  <c r="O476" i="92"/>
  <c r="P476" i="92" s="1"/>
  <c r="G476" i="92"/>
  <c r="N476" i="92"/>
  <c r="O485" i="92"/>
  <c r="Q485" i="92" s="1"/>
  <c r="G485" i="92"/>
  <c r="J485" i="92" s="1"/>
  <c r="O494" i="92"/>
  <c r="P494" i="92" s="1"/>
  <c r="G494" i="92"/>
  <c r="N494" i="92"/>
  <c r="N8" i="92"/>
  <c r="H93" i="92"/>
  <c r="G93" i="92"/>
  <c r="O401" i="92"/>
  <c r="G395" i="92"/>
  <c r="I395" i="92" s="1"/>
  <c r="R395" i="92" s="1"/>
  <c r="U395" i="92" s="1"/>
  <c r="N401" i="92"/>
  <c r="Q401" i="92" s="1"/>
  <c r="S401" i="92" s="1"/>
  <c r="V401" i="92" s="1"/>
  <c r="O410" i="92"/>
  <c r="G405" i="92"/>
  <c r="N410" i="92"/>
  <c r="O419" i="92"/>
  <c r="P419" i="92" s="1"/>
  <c r="N419" i="92"/>
  <c r="J177" i="82"/>
  <c r="G65" i="92"/>
  <c r="I65" i="92" s="1"/>
  <c r="N502" i="92"/>
  <c r="Q502" i="92" s="1"/>
  <c r="G453" i="92"/>
  <c r="H14" i="92"/>
  <c r="T137" i="88"/>
  <c r="T138" i="88" s="1"/>
  <c r="O95" i="92"/>
  <c r="P95" i="92" s="1"/>
  <c r="K176" i="82"/>
  <c r="G7" i="92"/>
  <c r="I7" i="92" s="1"/>
  <c r="G17" i="92"/>
  <c r="J17" i="92" s="1"/>
  <c r="G27" i="92"/>
  <c r="J27" i="92" s="1"/>
  <c r="S27" i="92" s="1"/>
  <c r="V27" i="92" s="1"/>
  <c r="N28" i="92"/>
  <c r="G38" i="92"/>
  <c r="J38" i="92" s="1"/>
  <c r="N38" i="92"/>
  <c r="G47" i="92"/>
  <c r="J47" i="92" s="1"/>
  <c r="N47" i="92"/>
  <c r="G75" i="92"/>
  <c r="G84" i="92"/>
  <c r="H500" i="92"/>
  <c r="J500" i="92" s="1"/>
  <c r="E87" i="11"/>
  <c r="L87" i="11" s="1"/>
  <c r="V176" i="82"/>
  <c r="G14" i="92"/>
  <c r="G16" i="92"/>
  <c r="N17" i="92"/>
  <c r="G26" i="92"/>
  <c r="N37" i="92"/>
  <c r="G46" i="92"/>
  <c r="J46" i="92" s="1"/>
  <c r="S46" i="92" s="1"/>
  <c r="V46" i="92" s="1"/>
  <c r="G74" i="92"/>
  <c r="G58" i="92"/>
  <c r="G67" i="92"/>
  <c r="G504" i="92"/>
  <c r="J504" i="92" s="1"/>
  <c r="N504" i="92"/>
  <c r="H473" i="92"/>
  <c r="L23" i="2"/>
  <c r="G13" i="92"/>
  <c r="J13" i="92" s="1"/>
  <c r="N18" i="92"/>
  <c r="G25" i="92"/>
  <c r="H32" i="92"/>
  <c r="N26" i="92"/>
  <c r="P26" i="92" s="1"/>
  <c r="N45" i="92"/>
  <c r="G73" i="92"/>
  <c r="G82" i="92"/>
  <c r="J82" i="92" s="1"/>
  <c r="G381" i="92"/>
  <c r="N379" i="92"/>
  <c r="O379" i="92"/>
  <c r="G390" i="92"/>
  <c r="N388" i="92"/>
  <c r="G424" i="92"/>
  <c r="O424" i="92"/>
  <c r="N433" i="92"/>
  <c r="O442" i="92"/>
  <c r="G442" i="92"/>
  <c r="N442" i="92"/>
  <c r="G451" i="92"/>
  <c r="G461" i="92"/>
  <c r="G470" i="92"/>
  <c r="G479" i="92"/>
  <c r="G488" i="92"/>
  <c r="J488" i="92" s="1"/>
  <c r="O23" i="92"/>
  <c r="Q23" i="92" s="1"/>
  <c r="S23" i="92" s="1"/>
  <c r="V23" i="92" s="1"/>
  <c r="O14" i="92"/>
  <c r="O10" i="92"/>
  <c r="H88" i="92"/>
  <c r="G88" i="92"/>
  <c r="N88" i="92"/>
  <c r="P88" i="92" s="1"/>
  <c r="O396" i="92"/>
  <c r="Q396" i="92" s="1"/>
  <c r="G400" i="92"/>
  <c r="J400" i="92" s="1"/>
  <c r="S400" i="92" s="1"/>
  <c r="V400" i="92" s="1"/>
  <c r="O414" i="92"/>
  <c r="Q414" i="92" s="1"/>
  <c r="G418" i="92"/>
  <c r="N414" i="92"/>
  <c r="E177" i="82"/>
  <c r="G59" i="92"/>
  <c r="H23" i="92"/>
  <c r="J23" i="92" s="1"/>
  <c r="H50" i="92"/>
  <c r="I130" i="87"/>
  <c r="G12" i="92"/>
  <c r="I12" i="92" s="1"/>
  <c r="R12" i="92" s="1"/>
  <c r="U12" i="92" s="1"/>
  <c r="N25" i="92"/>
  <c r="N44" i="92"/>
  <c r="P44" i="92" s="1"/>
  <c r="G72" i="92"/>
  <c r="G81" i="92"/>
  <c r="I81" i="92" s="1"/>
  <c r="E38" i="2"/>
  <c r="L27" i="2"/>
  <c r="G11" i="92"/>
  <c r="I11" i="92" s="1"/>
  <c r="R11" i="92" s="1"/>
  <c r="U11" i="92" s="1"/>
  <c r="G21" i="92"/>
  <c r="I21" i="92" s="1"/>
  <c r="N20" i="92"/>
  <c r="G31" i="92"/>
  <c r="N32" i="92"/>
  <c r="G34" i="92"/>
  <c r="N43" i="92"/>
  <c r="P43" i="92" s="1"/>
  <c r="G177" i="82"/>
  <c r="G10" i="92"/>
  <c r="J10" i="92" s="1"/>
  <c r="G20" i="92"/>
  <c r="I20" i="92" s="1"/>
  <c r="N21" i="92"/>
  <c r="G30" i="92"/>
  <c r="N31" i="92"/>
  <c r="Q31" i="92" s="1"/>
  <c r="G41" i="92"/>
  <c r="N41" i="92"/>
  <c r="G50" i="92"/>
  <c r="I50" i="92" s="1"/>
  <c r="N50" i="92"/>
  <c r="G378" i="92"/>
  <c r="J378" i="92" s="1"/>
  <c r="S378" i="92" s="1"/>
  <c r="V378" i="92" s="1"/>
  <c r="N9" i="92"/>
  <c r="H91" i="92"/>
  <c r="N93" i="92"/>
  <c r="G397" i="92"/>
  <c r="J397" i="92" s="1"/>
  <c r="G407" i="92"/>
  <c r="G415" i="92"/>
  <c r="H177" i="82"/>
  <c r="I93" i="92"/>
  <c r="Q476" i="92"/>
  <c r="J405" i="92"/>
  <c r="I405" i="92"/>
  <c r="R405" i="92" s="1"/>
  <c r="U405" i="92" s="1"/>
  <c r="J390" i="92"/>
  <c r="Q379" i="92"/>
  <c r="P379" i="92"/>
  <c r="R379" i="92" s="1"/>
  <c r="U379" i="92" s="1"/>
  <c r="Q406" i="92"/>
  <c r="J477" i="92"/>
  <c r="I90" i="92"/>
  <c r="R90" i="92" s="1"/>
  <c r="U90" i="92" s="1"/>
  <c r="Q91" i="92"/>
  <c r="I459" i="92"/>
  <c r="I423" i="92"/>
  <c r="P385" i="92"/>
  <c r="Q413" i="92"/>
  <c r="I394" i="92"/>
  <c r="J25" i="92"/>
  <c r="Q45" i="92"/>
  <c r="S45" i="92" s="1"/>
  <c r="V45" i="92" s="1"/>
  <c r="J395" i="92"/>
  <c r="S395" i="92" s="1"/>
  <c r="V395" i="92" s="1"/>
  <c r="J482" i="92"/>
  <c r="I403" i="92"/>
  <c r="Q29" i="92"/>
  <c r="Q11" i="92"/>
  <c r="Q30" i="92"/>
  <c r="P423" i="92"/>
  <c r="P378" i="92"/>
  <c r="I45" i="92"/>
  <c r="I388" i="92"/>
  <c r="P477" i="92"/>
  <c r="Q404" i="92"/>
  <c r="I401" i="92"/>
  <c r="J89" i="92"/>
  <c r="Q412" i="92"/>
  <c r="J409" i="92"/>
  <c r="Q405" i="92"/>
  <c r="S405" i="92" s="1"/>
  <c r="V405" i="92" s="1"/>
  <c r="I43" i="92"/>
  <c r="J433" i="92"/>
  <c r="J503" i="92"/>
  <c r="J432" i="92"/>
  <c r="I18" i="92"/>
  <c r="Q44" i="92"/>
  <c r="I495" i="92"/>
  <c r="P394" i="92"/>
  <c r="P32" i="92"/>
  <c r="J439" i="92"/>
  <c r="P431" i="92"/>
  <c r="R431" i="92" s="1"/>
  <c r="U431" i="92" s="1"/>
  <c r="P16" i="92"/>
  <c r="Q94" i="92"/>
  <c r="Q392" i="92"/>
  <c r="P392" i="92"/>
  <c r="I390" i="92"/>
  <c r="J452" i="92"/>
  <c r="J457" i="92"/>
  <c r="Q16" i="92"/>
  <c r="Q17" i="92"/>
  <c r="P17" i="92"/>
  <c r="J440" i="92"/>
  <c r="I440" i="92"/>
  <c r="Q457" i="92"/>
  <c r="S457" i="92" s="1"/>
  <c r="V457" i="92" s="1"/>
  <c r="J22" i="92"/>
  <c r="I434" i="92"/>
  <c r="J434" i="92"/>
  <c r="I424" i="92"/>
  <c r="J424" i="92"/>
  <c r="Q10" i="92"/>
  <c r="P10" i="92"/>
  <c r="P440" i="92"/>
  <c r="Q440" i="92"/>
  <c r="S440" i="92" s="1"/>
  <c r="V440" i="92" s="1"/>
  <c r="P377" i="92"/>
  <c r="Q377" i="92"/>
  <c r="J404" i="92"/>
  <c r="I404" i="92"/>
  <c r="I44" i="92"/>
  <c r="Q39" i="92"/>
  <c r="P39" i="92"/>
  <c r="Q506" i="92"/>
  <c r="P506" i="92"/>
  <c r="Q386" i="92"/>
  <c r="P386" i="92"/>
  <c r="P90" i="92"/>
  <c r="I19" i="92"/>
  <c r="J392" i="92"/>
  <c r="I392" i="92"/>
  <c r="J50" i="92"/>
  <c r="Q25" i="92"/>
  <c r="P25" i="92"/>
  <c r="I72" i="92"/>
  <c r="J72" i="92"/>
  <c r="J81" i="92"/>
  <c r="P383" i="92"/>
  <c r="J459" i="92"/>
  <c r="J71" i="92"/>
  <c r="I71" i="92"/>
  <c r="Q50" i="92"/>
  <c r="P50" i="92"/>
  <c r="Q95" i="92"/>
  <c r="Q26" i="92"/>
  <c r="Q43" i="92"/>
  <c r="Q32" i="92"/>
  <c r="J92" i="92"/>
  <c r="I92" i="92"/>
  <c r="R92" i="92" s="1"/>
  <c r="U92" i="92" s="1"/>
  <c r="Q419" i="92"/>
  <c r="I439" i="92"/>
  <c r="J43" i="92"/>
  <c r="Q46" i="92"/>
  <c r="P46" i="92"/>
  <c r="J70" i="92"/>
  <c r="J40" i="92"/>
  <c r="P509" i="92"/>
  <c r="I428" i="92"/>
  <c r="P404" i="92"/>
  <c r="Q431" i="92"/>
  <c r="P35" i="92"/>
  <c r="I23" i="92"/>
  <c r="R417" i="92"/>
  <c r="U417" i="92" s="1"/>
  <c r="P31" i="92"/>
  <c r="Q430" i="92"/>
  <c r="S35" i="92"/>
  <c r="V35" i="92" s="1"/>
  <c r="Q27" i="92"/>
  <c r="Q503" i="92"/>
  <c r="Q382" i="92"/>
  <c r="J480" i="92"/>
  <c r="I443" i="92"/>
  <c r="J505" i="92"/>
  <c r="J448" i="92"/>
  <c r="P45" i="92"/>
  <c r="R45" i="92" s="1"/>
  <c r="U45" i="92" s="1"/>
  <c r="I61" i="92"/>
  <c r="I63" i="92"/>
  <c r="P12" i="92"/>
  <c r="I47" i="92"/>
  <c r="Q88" i="92"/>
  <c r="J90" i="92"/>
  <c r="S90" i="92" s="1"/>
  <c r="V90" i="92" s="1"/>
  <c r="J7" i="92"/>
  <c r="J408" i="92"/>
  <c r="S408" i="92" s="1"/>
  <c r="V408" i="92" s="1"/>
  <c r="J418" i="92"/>
  <c r="Q8" i="92"/>
  <c r="Q34" i="92"/>
  <c r="J28" i="92"/>
  <c r="J14" i="92"/>
  <c r="Q416" i="92"/>
  <c r="Q389" i="92"/>
  <c r="I482" i="92"/>
  <c r="P381" i="92"/>
  <c r="Q380" i="92"/>
  <c r="I376" i="92"/>
  <c r="J88" i="92"/>
  <c r="P395" i="92"/>
  <c r="I385" i="92"/>
  <c r="R385" i="92" s="1"/>
  <c r="U385" i="92" s="1"/>
  <c r="P412" i="92"/>
  <c r="P507" i="92"/>
  <c r="Q92" i="92"/>
  <c r="J394" i="92"/>
  <c r="P422" i="92"/>
  <c r="J415" i="92"/>
  <c r="R168" i="84"/>
  <c r="R156" i="84"/>
  <c r="I46" i="84"/>
  <c r="K12" i="84"/>
  <c r="K13" i="84" s="1"/>
  <c r="K14" i="84" s="1"/>
  <c r="K15" i="84" s="1"/>
  <c r="K16" i="84" s="1"/>
  <c r="K17" i="84" s="1"/>
  <c r="K18" i="84" s="1"/>
  <c r="K19" i="84" s="1"/>
  <c r="K20" i="84" s="1"/>
  <c r="K21" i="84" s="1"/>
  <c r="R68" i="84"/>
  <c r="N232" i="92"/>
  <c r="P232" i="92" s="1"/>
  <c r="R24" i="84"/>
  <c r="N241" i="92"/>
  <c r="P241" i="92" s="1"/>
  <c r="R90" i="84"/>
  <c r="B34" i="84"/>
  <c r="B35" i="84" s="1"/>
  <c r="B36" i="84" s="1"/>
  <c r="B37" i="84" s="1"/>
  <c r="B38" i="84" s="1"/>
  <c r="B39" i="84" s="1"/>
  <c r="B40" i="84" s="1"/>
  <c r="B41" i="84" s="1"/>
  <c r="B42" i="84" s="1"/>
  <c r="B43" i="84" s="1"/>
  <c r="B44" i="84" s="1"/>
  <c r="B13" i="84"/>
  <c r="N259" i="92"/>
  <c r="P259" i="92" s="1"/>
  <c r="C28" i="84"/>
  <c r="N250" i="92"/>
  <c r="P250" i="92" s="1"/>
  <c r="R170" i="84"/>
  <c r="Q302" i="92" s="1"/>
  <c r="R134" i="84"/>
  <c r="Q296" i="92"/>
  <c r="Q178" i="84"/>
  <c r="G241" i="92"/>
  <c r="P185" i="83"/>
  <c r="R116" i="83"/>
  <c r="R139" i="83"/>
  <c r="R162" i="83"/>
  <c r="O185" i="83"/>
  <c r="R179" i="83"/>
  <c r="N115" i="92"/>
  <c r="Q115" i="92" s="1"/>
  <c r="R70" i="83"/>
  <c r="R174" i="83"/>
  <c r="N185" i="83"/>
  <c r="R24" i="83"/>
  <c r="R182" i="83"/>
  <c r="G259" i="92"/>
  <c r="J259" i="92" s="1"/>
  <c r="R93" i="83"/>
  <c r="I139" i="83"/>
  <c r="R47" i="83"/>
  <c r="G232" i="92"/>
  <c r="I232" i="92" s="1"/>
  <c r="I93" i="83"/>
  <c r="I116" i="83"/>
  <c r="I162" i="83"/>
  <c r="R172" i="83"/>
  <c r="R177" i="83"/>
  <c r="R176" i="83"/>
  <c r="E185" i="83"/>
  <c r="N133" i="92"/>
  <c r="R181" i="83"/>
  <c r="B15" i="83"/>
  <c r="G286" i="92" s="1"/>
  <c r="N142" i="92"/>
  <c r="N124" i="92"/>
  <c r="G250" i="92"/>
  <c r="J250" i="92" s="1"/>
  <c r="I170" i="83"/>
  <c r="G268" i="92"/>
  <c r="I268" i="92" s="1"/>
  <c r="G277" i="92"/>
  <c r="I277" i="92" s="1"/>
  <c r="R171" i="83"/>
  <c r="R175" i="83"/>
  <c r="C29" i="83"/>
  <c r="I180" i="83"/>
  <c r="R173" i="83"/>
  <c r="I175" i="83"/>
  <c r="N106" i="92"/>
  <c r="N97" i="92"/>
  <c r="P97" i="92" s="1"/>
  <c r="I70" i="83"/>
  <c r="I176" i="83"/>
  <c r="I178" i="83"/>
  <c r="H142" i="92"/>
  <c r="G133" i="92"/>
  <c r="I133" i="92" s="1"/>
  <c r="V45" i="82"/>
  <c r="K172" i="82"/>
  <c r="K133" i="82"/>
  <c r="K89" i="82"/>
  <c r="G151" i="92"/>
  <c r="V167" i="82"/>
  <c r="V111" i="82"/>
  <c r="V166" i="82"/>
  <c r="V163" i="82"/>
  <c r="V89" i="82"/>
  <c r="V168" i="82"/>
  <c r="G160" i="92"/>
  <c r="K170" i="82"/>
  <c r="H115" i="92"/>
  <c r="K155" i="82"/>
  <c r="V155" i="82"/>
  <c r="C27" i="82"/>
  <c r="K165" i="82"/>
  <c r="G106" i="92"/>
  <c r="V133" i="82"/>
  <c r="G142" i="92"/>
  <c r="H160" i="92"/>
  <c r="H151" i="92"/>
  <c r="G187" i="92"/>
  <c r="G115" i="92"/>
  <c r="H124" i="92"/>
  <c r="H223" i="92"/>
  <c r="G223" i="92"/>
  <c r="G124" i="92"/>
  <c r="G214" i="92"/>
  <c r="H133" i="92"/>
  <c r="H196" i="92"/>
  <c r="H97" i="92"/>
  <c r="G178" i="92"/>
  <c r="H187" i="92"/>
  <c r="G196" i="92"/>
  <c r="H214" i="92"/>
  <c r="K111" i="82"/>
  <c r="H106" i="92"/>
  <c r="H178" i="92"/>
  <c r="H169" i="92"/>
  <c r="K164" i="82"/>
  <c r="K162" i="82"/>
  <c r="V164" i="82"/>
  <c r="G97" i="92"/>
  <c r="G169" i="92"/>
  <c r="I166" i="84"/>
  <c r="I174" i="84"/>
  <c r="R112" i="84"/>
  <c r="I165" i="84"/>
  <c r="I163" i="84"/>
  <c r="R171" i="84"/>
  <c r="I175" i="84"/>
  <c r="I169" i="84"/>
  <c r="B123" i="84"/>
  <c r="B78" i="84"/>
  <c r="K78" i="84"/>
  <c r="K79" i="84" s="1"/>
  <c r="K80" i="84" s="1"/>
  <c r="K81" i="84" s="1"/>
  <c r="K82" i="84" s="1"/>
  <c r="K83" i="84" s="1"/>
  <c r="K84" i="84" s="1"/>
  <c r="K85" i="84" s="1"/>
  <c r="K86" i="84" s="1"/>
  <c r="K87" i="84" s="1"/>
  <c r="K122" i="84"/>
  <c r="K123" i="84" s="1"/>
  <c r="K124" i="84" s="1"/>
  <c r="K125" i="84" s="1"/>
  <c r="K126" i="84" s="1"/>
  <c r="K127" i="84" s="1"/>
  <c r="K128" i="84" s="1"/>
  <c r="K129" i="84" s="1"/>
  <c r="K130" i="84" s="1"/>
  <c r="K131" i="84" s="1"/>
  <c r="B144" i="84"/>
  <c r="B145" i="84" s="1"/>
  <c r="B146" i="84" s="1"/>
  <c r="B147" i="84" s="1"/>
  <c r="B148" i="84" s="1"/>
  <c r="B149" i="84" s="1"/>
  <c r="B150" i="84" s="1"/>
  <c r="B107" i="84"/>
  <c r="R175" i="84"/>
  <c r="G178" i="84"/>
  <c r="R165" i="84"/>
  <c r="I167" i="84"/>
  <c r="R164" i="84"/>
  <c r="I173" i="84"/>
  <c r="F178" i="84"/>
  <c r="I171" i="84"/>
  <c r="R174" i="84"/>
  <c r="E178" i="84"/>
  <c r="I24" i="84"/>
  <c r="O178" i="84"/>
  <c r="I38" i="92"/>
  <c r="I39" i="92"/>
  <c r="R39" i="92" s="1"/>
  <c r="U39" i="92" s="1"/>
  <c r="I35" i="92"/>
  <c r="Q49" i="92"/>
  <c r="P49" i="92"/>
  <c r="Q22" i="92"/>
  <c r="S22" i="92" s="1"/>
  <c r="V22" i="92" s="1"/>
  <c r="P22" i="92"/>
  <c r="R22" i="92" s="1"/>
  <c r="U22" i="92" s="1"/>
  <c r="J391" i="92"/>
  <c r="I391" i="92"/>
  <c r="I506" i="92"/>
  <c r="J506" i="92"/>
  <c r="I460" i="92"/>
  <c r="J460" i="92"/>
  <c r="J379" i="92"/>
  <c r="S379" i="92" s="1"/>
  <c r="V379" i="92" s="1"/>
  <c r="I379" i="92"/>
  <c r="P37" i="92"/>
  <c r="Q37" i="92"/>
  <c r="I450" i="92"/>
  <c r="J450" i="92"/>
  <c r="I8" i="92"/>
  <c r="J8" i="92"/>
  <c r="S8" i="92" s="1"/>
  <c r="V8" i="92" s="1"/>
  <c r="Q9" i="92"/>
  <c r="P9" i="92"/>
  <c r="I397" i="92"/>
  <c r="R397" i="92" s="1"/>
  <c r="U397" i="92" s="1"/>
  <c r="J407" i="92"/>
  <c r="I407" i="92"/>
  <c r="R407" i="92" s="1"/>
  <c r="U407" i="92" s="1"/>
  <c r="J406" i="92"/>
  <c r="S406" i="92" s="1"/>
  <c r="V406" i="92" s="1"/>
  <c r="I406" i="92"/>
  <c r="R406" i="92" s="1"/>
  <c r="U406" i="92" s="1"/>
  <c r="J441" i="92"/>
  <c r="I441" i="92"/>
  <c r="I458" i="92"/>
  <c r="R458" i="92" s="1"/>
  <c r="U458" i="92" s="1"/>
  <c r="I10" i="92"/>
  <c r="J444" i="92"/>
  <c r="P91" i="92"/>
  <c r="I9" i="92"/>
  <c r="J9" i="92"/>
  <c r="Q507" i="92"/>
  <c r="R408" i="92"/>
  <c r="U408" i="92" s="1"/>
  <c r="I418" i="92"/>
  <c r="I502" i="92"/>
  <c r="J502" i="92"/>
  <c r="Q89" i="92"/>
  <c r="S89" i="92" s="1"/>
  <c r="V89" i="92" s="1"/>
  <c r="P89" i="92"/>
  <c r="R89" i="92" s="1"/>
  <c r="U89" i="92" s="1"/>
  <c r="Q36" i="92"/>
  <c r="P36" i="92"/>
  <c r="P7" i="92"/>
  <c r="Q7" i="92"/>
  <c r="J380" i="92"/>
  <c r="I380" i="92"/>
  <c r="R380" i="92" s="1"/>
  <c r="U380" i="92" s="1"/>
  <c r="P410" i="92"/>
  <c r="I480" i="92"/>
  <c r="I73" i="92"/>
  <c r="J73" i="92"/>
  <c r="I504" i="92"/>
  <c r="P504" i="92"/>
  <c r="Q504" i="92"/>
  <c r="P416" i="92"/>
  <c r="P38" i="92"/>
  <c r="Q38" i="92"/>
  <c r="S38" i="92" s="1"/>
  <c r="V38" i="92" s="1"/>
  <c r="I398" i="92"/>
  <c r="R398" i="92" s="1"/>
  <c r="U398" i="92" s="1"/>
  <c r="J398" i="92"/>
  <c r="S398" i="92" s="1"/>
  <c r="V398" i="92" s="1"/>
  <c r="I413" i="92"/>
  <c r="J413" i="92"/>
  <c r="S413" i="92" s="1"/>
  <c r="V413" i="92" s="1"/>
  <c r="Q47" i="92"/>
  <c r="S47" i="92" s="1"/>
  <c r="V47" i="92" s="1"/>
  <c r="P47" i="92"/>
  <c r="R47" i="92" s="1"/>
  <c r="U47" i="92" s="1"/>
  <c r="J52" i="92"/>
  <c r="I52" i="92"/>
  <c r="P396" i="92"/>
  <c r="I36" i="92"/>
  <c r="P449" i="92"/>
  <c r="J414" i="92"/>
  <c r="P413" i="92"/>
  <c r="I452" i="92"/>
  <c r="I415" i="92"/>
  <c r="J403" i="92"/>
  <c r="S403" i="92" s="1"/>
  <c r="V403" i="92" s="1"/>
  <c r="J44" i="92"/>
  <c r="S44" i="92" s="1"/>
  <c r="V44" i="92" s="1"/>
  <c r="Q407" i="92"/>
  <c r="P503" i="92"/>
  <c r="R503" i="92" s="1"/>
  <c r="U503" i="92" s="1"/>
  <c r="I467" i="92"/>
  <c r="J63" i="92"/>
  <c r="P8" i="92"/>
  <c r="J425" i="92"/>
  <c r="J451" i="92"/>
  <c r="S43" i="92"/>
  <c r="V43" i="92" s="1"/>
  <c r="P403" i="92"/>
  <c r="R403" i="92" s="1"/>
  <c r="U403" i="92" s="1"/>
  <c r="Q394" i="92"/>
  <c r="S394" i="92" s="1"/>
  <c r="V394" i="92" s="1"/>
  <c r="Q397" i="92"/>
  <c r="S25" i="92"/>
  <c r="V25" i="92" s="1"/>
  <c r="Q458" i="92"/>
  <c r="J422" i="92"/>
  <c r="J470" i="92"/>
  <c r="I470" i="92"/>
  <c r="Q409" i="92"/>
  <c r="P409" i="92"/>
  <c r="Q21" i="92"/>
  <c r="P21" i="92"/>
  <c r="J473" i="92"/>
  <c r="I473" i="92"/>
  <c r="I462" i="92"/>
  <c r="J462" i="92"/>
  <c r="J426" i="92"/>
  <c r="I479" i="92"/>
  <c r="J479" i="92"/>
  <c r="P93" i="92"/>
  <c r="Q93" i="92"/>
  <c r="P376" i="92"/>
  <c r="R376" i="92" s="1"/>
  <c r="U376" i="92" s="1"/>
  <c r="Q376" i="92"/>
  <c r="S376" i="92" s="1"/>
  <c r="V376" i="92" s="1"/>
  <c r="P391" i="92"/>
  <c r="R391" i="92" s="1"/>
  <c r="U391" i="92" s="1"/>
  <c r="Q391" i="92"/>
  <c r="S391" i="92" s="1"/>
  <c r="V391" i="92" s="1"/>
  <c r="J498" i="92"/>
  <c r="I498" i="92"/>
  <c r="Q40" i="92"/>
  <c r="P40" i="92"/>
  <c r="R40" i="92" s="1"/>
  <c r="U40" i="92" s="1"/>
  <c r="Q48" i="92"/>
  <c r="S48" i="92" s="1"/>
  <c r="V48" i="92" s="1"/>
  <c r="P48" i="92"/>
  <c r="R48" i="92" s="1"/>
  <c r="U48" i="92" s="1"/>
  <c r="P439" i="92"/>
  <c r="R439" i="92" s="1"/>
  <c r="U439" i="92" s="1"/>
  <c r="Q439" i="92"/>
  <c r="S439" i="92" s="1"/>
  <c r="V439" i="92" s="1"/>
  <c r="I484" i="92"/>
  <c r="J484" i="92"/>
  <c r="Q301" i="92"/>
  <c r="I464" i="92"/>
  <c r="J464" i="92"/>
  <c r="I500" i="92"/>
  <c r="Q410" i="92"/>
  <c r="P13" i="92"/>
  <c r="Q13" i="92"/>
  <c r="Q418" i="92"/>
  <c r="S418" i="92" s="1"/>
  <c r="V418" i="92" s="1"/>
  <c r="P418" i="92"/>
  <c r="P41" i="92"/>
  <c r="Q41" i="92"/>
  <c r="P399" i="92"/>
  <c r="R399" i="92" s="1"/>
  <c r="U399" i="92" s="1"/>
  <c r="Q399" i="92"/>
  <c r="S399" i="92" s="1"/>
  <c r="V399" i="92" s="1"/>
  <c r="P390" i="92"/>
  <c r="R390" i="92" s="1"/>
  <c r="U390" i="92" s="1"/>
  <c r="Q390" i="92"/>
  <c r="I400" i="92"/>
  <c r="J410" i="92"/>
  <c r="P484" i="92"/>
  <c r="Q484" i="92"/>
  <c r="I475" i="92"/>
  <c r="J475" i="92"/>
  <c r="P297" i="92"/>
  <c r="Q297" i="92"/>
  <c r="P400" i="92"/>
  <c r="P20" i="92"/>
  <c r="Q20" i="92"/>
  <c r="J487" i="92"/>
  <c r="I487" i="92"/>
  <c r="J442" i="92"/>
  <c r="I442" i="92"/>
  <c r="J435" i="92"/>
  <c r="I435" i="92"/>
  <c r="P415" i="92"/>
  <c r="R415" i="92" s="1"/>
  <c r="U415" i="92" s="1"/>
  <c r="Q415" i="92"/>
  <c r="I468" i="92"/>
  <c r="J468" i="92"/>
  <c r="I469" i="92"/>
  <c r="J469" i="92"/>
  <c r="I64" i="92"/>
  <c r="J64" i="92"/>
  <c r="I461" i="92"/>
  <c r="J461" i="92"/>
  <c r="J91" i="92"/>
  <c r="I91" i="92"/>
  <c r="R91" i="92" s="1"/>
  <c r="U91" i="92" s="1"/>
  <c r="J79" i="92"/>
  <c r="I79" i="92"/>
  <c r="P18" i="92"/>
  <c r="R18" i="92" s="1"/>
  <c r="U18" i="92" s="1"/>
  <c r="Q18" i="92"/>
  <c r="S18" i="92" s="1"/>
  <c r="V18" i="92" s="1"/>
  <c r="J62" i="92"/>
  <c r="I62" i="92"/>
  <c r="J476" i="92"/>
  <c r="I476" i="92"/>
  <c r="J430" i="92"/>
  <c r="I430" i="92"/>
  <c r="R430" i="92" s="1"/>
  <c r="U430" i="92" s="1"/>
  <c r="I466" i="92"/>
  <c r="J466" i="92"/>
  <c r="J16" i="92"/>
  <c r="I16" i="92"/>
  <c r="Q12" i="92"/>
  <c r="I74" i="92"/>
  <c r="J74" i="92"/>
  <c r="J386" i="92"/>
  <c r="S386" i="92" s="1"/>
  <c r="V386" i="92" s="1"/>
  <c r="I386" i="92"/>
  <c r="R386" i="92" s="1"/>
  <c r="U386" i="92" s="1"/>
  <c r="I412" i="92"/>
  <c r="R412" i="92" s="1"/>
  <c r="U412" i="92" s="1"/>
  <c r="J412" i="92"/>
  <c r="I389" i="92"/>
  <c r="J389" i="92"/>
  <c r="I486" i="92"/>
  <c r="J486" i="92"/>
  <c r="J387" i="92"/>
  <c r="I387" i="92"/>
  <c r="I416" i="92"/>
  <c r="R416" i="92" s="1"/>
  <c r="U416" i="92" s="1"/>
  <c r="J416" i="92"/>
  <c r="J449" i="92"/>
  <c r="I449" i="92"/>
  <c r="J20" i="92"/>
  <c r="Q505" i="92"/>
  <c r="P505" i="92"/>
  <c r="R505" i="92" s="1"/>
  <c r="U505" i="92" s="1"/>
  <c r="P28" i="92"/>
  <c r="R28" i="92" s="1"/>
  <c r="U28" i="92" s="1"/>
  <c r="Q28" i="92"/>
  <c r="S28" i="92" s="1"/>
  <c r="V28" i="92" s="1"/>
  <c r="Q387" i="92"/>
  <c r="P387" i="92"/>
  <c r="P19" i="92"/>
  <c r="Q19" i="92"/>
  <c r="S19" i="92" s="1"/>
  <c r="V19" i="92" s="1"/>
  <c r="J80" i="92"/>
  <c r="I80" i="92"/>
  <c r="I14" i="92"/>
  <c r="J83" i="92"/>
  <c r="I83" i="92"/>
  <c r="I494" i="92"/>
  <c r="J494" i="92"/>
  <c r="R35" i="92"/>
  <c r="U35" i="92" s="1"/>
  <c r="Q388" i="92"/>
  <c r="S388" i="92" s="1"/>
  <c r="V388" i="92" s="1"/>
  <c r="P388" i="92"/>
  <c r="I478" i="92"/>
  <c r="J478" i="92"/>
  <c r="S17" i="92"/>
  <c r="V17" i="92" s="1"/>
  <c r="P27" i="92"/>
  <c r="J467" i="92"/>
  <c r="I241" i="92"/>
  <c r="J241" i="92"/>
  <c r="P299" i="92"/>
  <c r="Q299" i="92"/>
  <c r="J431" i="92"/>
  <c r="I29" i="92"/>
  <c r="R29" i="92" s="1"/>
  <c r="U29" i="92" s="1"/>
  <c r="J32" i="92"/>
  <c r="S32" i="92" s="1"/>
  <c r="V32" i="92" s="1"/>
  <c r="Q449" i="92"/>
  <c r="I26" i="92"/>
  <c r="J31" i="92"/>
  <c r="I37" i="92"/>
  <c r="R37" i="92" s="1"/>
  <c r="U37" i="92" s="1"/>
  <c r="J30" i="92"/>
  <c r="I25" i="92"/>
  <c r="R25" i="92" s="1"/>
  <c r="U25" i="92" s="1"/>
  <c r="J36" i="92"/>
  <c r="P115" i="92"/>
  <c r="J39" i="92"/>
  <c r="I30" i="92"/>
  <c r="I31" i="92"/>
  <c r="J26" i="92"/>
  <c r="S26" i="92" s="1"/>
  <c r="V26" i="92" s="1"/>
  <c r="I32" i="92"/>
  <c r="R32" i="92" s="1"/>
  <c r="U32" i="92" s="1"/>
  <c r="J29" i="92"/>
  <c r="S29" i="92" s="1"/>
  <c r="V29" i="92" s="1"/>
  <c r="I64" i="87"/>
  <c r="I170" i="87" s="1"/>
  <c r="H170" i="87"/>
  <c r="I66" i="87"/>
  <c r="I172" i="87" s="1"/>
  <c r="H172" i="87"/>
  <c r="R178" i="83"/>
  <c r="R184" i="83"/>
  <c r="Q185" i="83"/>
  <c r="R180" i="83"/>
  <c r="I174" i="83"/>
  <c r="G185" i="83"/>
  <c r="I181" i="83"/>
  <c r="I173" i="83"/>
  <c r="I47" i="83"/>
  <c r="I182" i="83"/>
  <c r="I177" i="83"/>
  <c r="R173" i="84"/>
  <c r="P178" i="84"/>
  <c r="R172" i="84"/>
  <c r="R169" i="84"/>
  <c r="I168" i="84"/>
  <c r="I170" i="84"/>
  <c r="P302" i="92" s="1"/>
  <c r="K174" i="82"/>
  <c r="K163" i="82"/>
  <c r="K45" i="82"/>
  <c r="K166" i="82"/>
  <c r="K169" i="82"/>
  <c r="S177" i="82"/>
  <c r="V171" i="82"/>
  <c r="Q177" i="82"/>
  <c r="V67" i="82"/>
  <c r="R177" i="82"/>
  <c r="V172" i="82"/>
  <c r="U177" i="82"/>
  <c r="V169" i="82"/>
  <c r="V23" i="82"/>
  <c r="K171" i="82"/>
  <c r="K23" i="82"/>
  <c r="I24" i="83"/>
  <c r="R163" i="84"/>
  <c r="N178" i="84"/>
  <c r="R46" i="84"/>
  <c r="R166" i="84"/>
  <c r="R177" i="84"/>
  <c r="R167" i="84"/>
  <c r="I68" i="84"/>
  <c r="I164" i="84"/>
  <c r="I172" i="84"/>
  <c r="H178" i="84"/>
  <c r="R170" i="83"/>
  <c r="H185" i="83"/>
  <c r="I179" i="83"/>
  <c r="I171" i="83"/>
  <c r="I172" i="83"/>
  <c r="I184" i="83"/>
  <c r="F185" i="83"/>
  <c r="V170" i="82"/>
  <c r="P177" i="82"/>
  <c r="V173" i="82"/>
  <c r="V174" i="82"/>
  <c r="T177" i="82"/>
  <c r="V165" i="82"/>
  <c r="V162" i="82"/>
  <c r="K67" i="82"/>
  <c r="K167" i="82"/>
  <c r="K173" i="82"/>
  <c r="O20" i="98" l="1"/>
  <c r="C85" i="98"/>
  <c r="C67" i="98"/>
  <c r="O43" i="26"/>
  <c r="O23" i="26" s="1"/>
  <c r="O20" i="26"/>
  <c r="C47" i="26"/>
  <c r="C65" i="26"/>
  <c r="I419" i="92"/>
  <c r="I53" i="92"/>
  <c r="J55" i="92"/>
  <c r="J49" i="92"/>
  <c r="I485" i="92"/>
  <c r="I27" i="92"/>
  <c r="R27" i="92" s="1"/>
  <c r="U27" i="92" s="1"/>
  <c r="P23" i="92"/>
  <c r="S396" i="92"/>
  <c r="V396" i="92" s="1"/>
  <c r="S485" i="92"/>
  <c r="V485" i="92" s="1"/>
  <c r="I378" i="92"/>
  <c r="R378" i="92" s="1"/>
  <c r="U378" i="92" s="1"/>
  <c r="S39" i="92"/>
  <c r="V39" i="92" s="1"/>
  <c r="R389" i="92"/>
  <c r="U389" i="92" s="1"/>
  <c r="J489" i="92"/>
  <c r="P401" i="92"/>
  <c r="R401" i="92" s="1"/>
  <c r="U401" i="92" s="1"/>
  <c r="R409" i="92"/>
  <c r="U409" i="92" s="1"/>
  <c r="R422" i="92"/>
  <c r="U422" i="92" s="1"/>
  <c r="I471" i="92"/>
  <c r="J377" i="92"/>
  <c r="R43" i="92"/>
  <c r="U43" i="92" s="1"/>
  <c r="I46" i="92"/>
  <c r="R46" i="92" s="1"/>
  <c r="U46" i="92" s="1"/>
  <c r="J421" i="92"/>
  <c r="J12" i="92"/>
  <c r="S12" i="92" s="1"/>
  <c r="V12" i="92" s="1"/>
  <c r="S415" i="92"/>
  <c r="V415" i="92" s="1"/>
  <c r="J65" i="92"/>
  <c r="R93" i="92"/>
  <c r="U93" i="92" s="1"/>
  <c r="I13" i="92"/>
  <c r="I453" i="92"/>
  <c r="R23" i="92"/>
  <c r="U23" i="92" s="1"/>
  <c r="I396" i="92"/>
  <c r="I488" i="92"/>
  <c r="R477" i="92"/>
  <c r="U477" i="92" s="1"/>
  <c r="J21" i="92"/>
  <c r="S21" i="92" s="1"/>
  <c r="V21" i="92" s="1"/>
  <c r="I437" i="92"/>
  <c r="P414" i="92"/>
  <c r="R414" i="92" s="1"/>
  <c r="U414" i="92" s="1"/>
  <c r="R7" i="92"/>
  <c r="U7" i="92" s="1"/>
  <c r="I497" i="92"/>
  <c r="I493" i="92"/>
  <c r="I88" i="92"/>
  <c r="R88" i="92" s="1"/>
  <c r="U88" i="92" s="1"/>
  <c r="I491" i="92"/>
  <c r="S91" i="92"/>
  <c r="V91" i="92" s="1"/>
  <c r="S416" i="92"/>
  <c r="V416" i="92" s="1"/>
  <c r="S412" i="92"/>
  <c r="V412" i="92" s="1"/>
  <c r="I82" i="92"/>
  <c r="R16" i="92"/>
  <c r="U16" i="92" s="1"/>
  <c r="P502" i="92"/>
  <c r="I17" i="92"/>
  <c r="R17" i="92" s="1"/>
  <c r="U17" i="92" s="1"/>
  <c r="R44" i="92"/>
  <c r="U44" i="92" s="1"/>
  <c r="R21" i="92"/>
  <c r="U21" i="92" s="1"/>
  <c r="R30" i="92"/>
  <c r="U30" i="92" s="1"/>
  <c r="S30" i="92"/>
  <c r="V30" i="92" s="1"/>
  <c r="S422" i="92"/>
  <c r="V422" i="92" s="1"/>
  <c r="S407" i="92"/>
  <c r="V407" i="92" s="1"/>
  <c r="J446" i="92"/>
  <c r="P421" i="92"/>
  <c r="P448" i="92"/>
  <c r="R448" i="92" s="1"/>
  <c r="U448" i="92" s="1"/>
  <c r="Q383" i="92"/>
  <c r="I13" i="94"/>
  <c r="R13" i="94" s="1"/>
  <c r="U13" i="94" s="1"/>
  <c r="R119" i="94"/>
  <c r="U119" i="94" s="1"/>
  <c r="J124" i="94"/>
  <c r="S124" i="94" s="1"/>
  <c r="V124" i="94" s="1"/>
  <c r="J41" i="94"/>
  <c r="S41" i="94" s="1"/>
  <c r="V41" i="94" s="1"/>
  <c r="S174" i="94"/>
  <c r="V174" i="94" s="1"/>
  <c r="I114" i="94"/>
  <c r="R114" i="94" s="1"/>
  <c r="U114" i="94" s="1"/>
  <c r="J253" i="94"/>
  <c r="S253" i="94" s="1"/>
  <c r="V253" i="94" s="1"/>
  <c r="I89" i="94"/>
  <c r="R89" i="94" s="1"/>
  <c r="U89" i="94" s="1"/>
  <c r="S74" i="94"/>
  <c r="V74" i="94" s="1"/>
  <c r="J134" i="94"/>
  <c r="S134" i="94" s="1"/>
  <c r="V134" i="94" s="1"/>
  <c r="J214" i="94"/>
  <c r="S214" i="94" s="1"/>
  <c r="V214" i="94" s="1"/>
  <c r="R174" i="94"/>
  <c r="U174" i="94" s="1"/>
  <c r="R74" i="94"/>
  <c r="U74" i="94" s="1"/>
  <c r="J89" i="94"/>
  <c r="S89" i="94" s="1"/>
  <c r="V89" i="94" s="1"/>
  <c r="J247" i="94"/>
  <c r="S247" i="94" s="1"/>
  <c r="V247" i="94" s="1"/>
  <c r="I265" i="94"/>
  <c r="R265" i="94" s="1"/>
  <c r="U265" i="94" s="1"/>
  <c r="S313" i="94"/>
  <c r="V313" i="94" s="1"/>
  <c r="I295" i="94"/>
  <c r="R295" i="94" s="1"/>
  <c r="U295" i="94" s="1"/>
  <c r="I307" i="94"/>
  <c r="R307" i="94" s="1"/>
  <c r="U307" i="94" s="1"/>
  <c r="I94" i="94"/>
  <c r="R94" i="94" s="1"/>
  <c r="U94" i="94" s="1"/>
  <c r="R129" i="94"/>
  <c r="U129" i="94" s="1"/>
  <c r="I124" i="94"/>
  <c r="R124" i="94" s="1"/>
  <c r="U124" i="94" s="1"/>
  <c r="I49" i="94"/>
  <c r="R49" i="94" s="1"/>
  <c r="U49" i="94" s="1"/>
  <c r="I301" i="94"/>
  <c r="R301" i="94" s="1"/>
  <c r="U301" i="94" s="1"/>
  <c r="I253" i="94"/>
  <c r="R253" i="94" s="1"/>
  <c r="U253" i="94" s="1"/>
  <c r="J84" i="94"/>
  <c r="S84" i="94" s="1"/>
  <c r="V84" i="94" s="1"/>
  <c r="I33" i="94"/>
  <c r="J154" i="94"/>
  <c r="S154" i="94" s="1"/>
  <c r="V154" i="94" s="1"/>
  <c r="I134" i="94"/>
  <c r="R134" i="94" s="1"/>
  <c r="U134" i="94" s="1"/>
  <c r="Q325" i="94"/>
  <c r="I247" i="94"/>
  <c r="R247" i="94" s="1"/>
  <c r="U247" i="94" s="1"/>
  <c r="J49" i="94"/>
  <c r="S49" i="94" s="1"/>
  <c r="V49" i="94" s="1"/>
  <c r="I84" i="94"/>
  <c r="R84" i="94" s="1"/>
  <c r="U84" i="94" s="1"/>
  <c r="J307" i="94"/>
  <c r="S307" i="94" s="1"/>
  <c r="V307" i="94" s="1"/>
  <c r="I313" i="94"/>
  <c r="R313" i="94" s="1"/>
  <c r="U313" i="94" s="1"/>
  <c r="I154" i="94"/>
  <c r="R154" i="94" s="1"/>
  <c r="U154" i="94" s="1"/>
  <c r="R476" i="92"/>
  <c r="U476" i="92" s="1"/>
  <c r="S441" i="92"/>
  <c r="V441" i="92" s="1"/>
  <c r="P450" i="92"/>
  <c r="R450" i="92" s="1"/>
  <c r="U450" i="92" s="1"/>
  <c r="Q423" i="92"/>
  <c r="S423" i="92" s="1"/>
  <c r="V423" i="92" s="1"/>
  <c r="P432" i="92"/>
  <c r="R432" i="92" s="1"/>
  <c r="U432" i="92" s="1"/>
  <c r="P495" i="92"/>
  <c r="R495" i="92" s="1"/>
  <c r="U495" i="92" s="1"/>
  <c r="P468" i="92"/>
  <c r="P467" i="92"/>
  <c r="P485" i="92"/>
  <c r="Q448" i="92"/>
  <c r="Q442" i="92"/>
  <c r="S442" i="92" s="1"/>
  <c r="V442" i="92" s="1"/>
  <c r="I122" i="85"/>
  <c r="I120" i="85"/>
  <c r="R120" i="85"/>
  <c r="S486" i="92"/>
  <c r="V486" i="92" s="1"/>
  <c r="S476" i="92"/>
  <c r="V476" i="92" s="1"/>
  <c r="Q459" i="92"/>
  <c r="S459" i="92" s="1"/>
  <c r="V459" i="92" s="1"/>
  <c r="P459" i="92"/>
  <c r="R459" i="92" s="1"/>
  <c r="U459" i="92" s="1"/>
  <c r="Q468" i="92"/>
  <c r="S468" i="92" s="1"/>
  <c r="V468" i="92" s="1"/>
  <c r="Q494" i="92"/>
  <c r="S494" i="92" s="1"/>
  <c r="V494" i="92" s="1"/>
  <c r="P442" i="92"/>
  <c r="R442" i="92" s="1"/>
  <c r="U442" i="92" s="1"/>
  <c r="R421" i="92"/>
  <c r="U421" i="92" s="1"/>
  <c r="R486" i="92"/>
  <c r="U486" i="92" s="1"/>
  <c r="R467" i="92"/>
  <c r="U467" i="92" s="1"/>
  <c r="P441" i="92"/>
  <c r="R441" i="92" s="1"/>
  <c r="U441" i="92" s="1"/>
  <c r="O496" i="92"/>
  <c r="O478" i="92"/>
  <c r="N451" i="92"/>
  <c r="O487" i="92"/>
  <c r="N487" i="92"/>
  <c r="C65" i="85"/>
  <c r="N424" i="92"/>
  <c r="Q424" i="92" s="1"/>
  <c r="S424" i="92" s="1"/>
  <c r="V424" i="92" s="1"/>
  <c r="N496" i="92"/>
  <c r="O460" i="92"/>
  <c r="N460" i="92"/>
  <c r="O451" i="92"/>
  <c r="N478" i="92"/>
  <c r="O469" i="92"/>
  <c r="N469" i="92"/>
  <c r="O433" i="92"/>
  <c r="Q421" i="92"/>
  <c r="S421" i="92" s="1"/>
  <c r="V421" i="92" s="1"/>
  <c r="R466" i="92"/>
  <c r="U466" i="92" s="1"/>
  <c r="Q466" i="92"/>
  <c r="S466" i="92" s="1"/>
  <c r="V466" i="92" s="1"/>
  <c r="P493" i="92"/>
  <c r="S477" i="92"/>
  <c r="V477" i="92" s="1"/>
  <c r="R468" i="92"/>
  <c r="U468" i="92" s="1"/>
  <c r="R494" i="92"/>
  <c r="U494" i="92" s="1"/>
  <c r="S430" i="92"/>
  <c r="V430" i="92" s="1"/>
  <c r="J286" i="92"/>
  <c r="I286" i="92"/>
  <c r="S31" i="92"/>
  <c r="V31" i="92" s="1"/>
  <c r="R10" i="92"/>
  <c r="U10" i="92" s="1"/>
  <c r="S503" i="92"/>
  <c r="V503" i="92" s="1"/>
  <c r="Q205" i="92"/>
  <c r="K7" i="3"/>
  <c r="H217" i="94"/>
  <c r="H178" i="94"/>
  <c r="H177" i="94"/>
  <c r="H137" i="94"/>
  <c r="H141" i="94"/>
  <c r="H223" i="94"/>
  <c r="I94" i="92"/>
  <c r="R94" i="92" s="1"/>
  <c r="U94" i="92" s="1"/>
  <c r="J94" i="92"/>
  <c r="S94" i="92" s="1"/>
  <c r="V94" i="92" s="1"/>
  <c r="R26" i="92"/>
  <c r="U26" i="92" s="1"/>
  <c r="R20" i="92"/>
  <c r="U20" i="92" s="1"/>
  <c r="S10" i="92"/>
  <c r="V10" i="92" s="1"/>
  <c r="R388" i="92"/>
  <c r="U388" i="92" s="1"/>
  <c r="L91" i="2"/>
  <c r="E101" i="2"/>
  <c r="H101" i="2"/>
  <c r="H109" i="2" s="1"/>
  <c r="H119" i="2" s="1"/>
  <c r="H126" i="2" s="1"/>
  <c r="J37" i="92" s="1"/>
  <c r="S37" i="92" s="1"/>
  <c r="V37" i="92" s="1"/>
  <c r="J205" i="92"/>
  <c r="I205" i="92"/>
  <c r="L119" i="3"/>
  <c r="L120" i="3" s="1"/>
  <c r="C120" i="3" s="1"/>
  <c r="H186" i="94"/>
  <c r="H108" i="94"/>
  <c r="H183" i="94"/>
  <c r="H85" i="92"/>
  <c r="H84" i="92"/>
  <c r="J324" i="94"/>
  <c r="J325" i="94" s="1"/>
  <c r="I324" i="94"/>
  <c r="I325" i="94" s="1"/>
  <c r="R325" i="94" s="1"/>
  <c r="U325" i="94" s="1"/>
  <c r="P33" i="94"/>
  <c r="Q33" i="94"/>
  <c r="S33" i="94" s="1"/>
  <c r="V33" i="94" s="1"/>
  <c r="H382" i="92"/>
  <c r="H182" i="94"/>
  <c r="H97" i="94"/>
  <c r="K177" i="82"/>
  <c r="S504" i="92"/>
  <c r="V504" i="92" s="1"/>
  <c r="G242" i="92"/>
  <c r="G350" i="92"/>
  <c r="N206" i="92"/>
  <c r="G287" i="92"/>
  <c r="R392" i="92"/>
  <c r="U392" i="92" s="1"/>
  <c r="J11" i="92"/>
  <c r="P475" i="92"/>
  <c r="R475" i="92" s="1"/>
  <c r="U475" i="92" s="1"/>
  <c r="P457" i="92"/>
  <c r="R457" i="92" s="1"/>
  <c r="U457" i="92" s="1"/>
  <c r="F60" i="3"/>
  <c r="L59" i="3"/>
  <c r="L60" i="3" s="1"/>
  <c r="C60" i="3" s="1"/>
  <c r="J288" i="94"/>
  <c r="J289" i="94" s="1"/>
  <c r="S289" i="94" s="1"/>
  <c r="V289" i="94" s="1"/>
  <c r="I288" i="94"/>
  <c r="H146" i="94"/>
  <c r="H147" i="94"/>
  <c r="I273" i="94"/>
  <c r="I277" i="94" s="1"/>
  <c r="J273" i="94"/>
  <c r="J277" i="94" s="1"/>
  <c r="S277" i="94" s="1"/>
  <c r="V277" i="94" s="1"/>
  <c r="J317" i="94"/>
  <c r="I317" i="94"/>
  <c r="H75" i="92"/>
  <c r="I75" i="92" s="1"/>
  <c r="P61" i="94"/>
  <c r="R61" i="94" s="1"/>
  <c r="U61" i="94" s="1"/>
  <c r="Q61" i="94"/>
  <c r="S61" i="94" s="1"/>
  <c r="V61" i="94" s="1"/>
  <c r="J455" i="92"/>
  <c r="P277" i="94"/>
  <c r="J237" i="94"/>
  <c r="J241" i="94" s="1"/>
  <c r="S241" i="94" s="1"/>
  <c r="V241" i="94" s="1"/>
  <c r="I237" i="94"/>
  <c r="I241" i="94" s="1"/>
  <c r="R241" i="94" s="1"/>
  <c r="U241" i="94" s="1"/>
  <c r="H508" i="92"/>
  <c r="H86" i="92"/>
  <c r="H226" i="94"/>
  <c r="H66" i="92"/>
  <c r="H101" i="94"/>
  <c r="H143" i="94"/>
  <c r="Q109" i="94"/>
  <c r="R504" i="92"/>
  <c r="U504" i="92" s="1"/>
  <c r="S448" i="92"/>
  <c r="V448" i="92" s="1"/>
  <c r="J270" i="94"/>
  <c r="J271" i="94" s="1"/>
  <c r="S271" i="94" s="1"/>
  <c r="V271" i="94" s="1"/>
  <c r="I270" i="94"/>
  <c r="I271" i="94" s="1"/>
  <c r="R271" i="94" s="1"/>
  <c r="U271" i="94" s="1"/>
  <c r="H227" i="94"/>
  <c r="H106" i="94"/>
  <c r="L21" i="86"/>
  <c r="K33" i="86"/>
  <c r="H507" i="92"/>
  <c r="H76" i="92"/>
  <c r="S57" i="94"/>
  <c r="V57" i="94" s="1"/>
  <c r="Q149" i="94"/>
  <c r="S505" i="92"/>
  <c r="V505" i="92" s="1"/>
  <c r="S390" i="92"/>
  <c r="V390" i="92" s="1"/>
  <c r="H58" i="92"/>
  <c r="H148" i="94"/>
  <c r="H181" i="94"/>
  <c r="J235" i="94"/>
  <c r="S235" i="94" s="1"/>
  <c r="V235" i="94" s="1"/>
  <c r="I318" i="94"/>
  <c r="J318" i="94"/>
  <c r="H103" i="94"/>
  <c r="H136" i="94"/>
  <c r="H176" i="94"/>
  <c r="H216" i="94"/>
  <c r="Q65" i="94"/>
  <c r="S65" i="94" s="1"/>
  <c r="V65" i="94" s="1"/>
  <c r="P65" i="94"/>
  <c r="R65" i="94" s="1"/>
  <c r="U65" i="94" s="1"/>
  <c r="S397" i="92"/>
  <c r="V397" i="92" s="1"/>
  <c r="N287" i="92"/>
  <c r="Q287" i="92" s="1"/>
  <c r="N350" i="92"/>
  <c r="J75" i="92"/>
  <c r="I196" i="94"/>
  <c r="I199" i="94" s="1"/>
  <c r="R199" i="94" s="1"/>
  <c r="U199" i="94" s="1"/>
  <c r="J196" i="94"/>
  <c r="J199" i="94" s="1"/>
  <c r="S199" i="94" s="1"/>
  <c r="V199" i="94" s="1"/>
  <c r="H102" i="94"/>
  <c r="H228" i="94"/>
  <c r="H509" i="92"/>
  <c r="J509" i="92" s="1"/>
  <c r="S509" i="92" s="1"/>
  <c r="V509" i="92" s="1"/>
  <c r="H222" i="94"/>
  <c r="J315" i="94"/>
  <c r="I315" i="94"/>
  <c r="H381" i="92"/>
  <c r="I381" i="92" s="1"/>
  <c r="R381" i="92" s="1"/>
  <c r="U381" i="92" s="1"/>
  <c r="Q229" i="94"/>
  <c r="P229" i="94"/>
  <c r="H96" i="94"/>
  <c r="H138" i="94"/>
  <c r="H98" i="94"/>
  <c r="R33" i="94"/>
  <c r="U33" i="94" s="1"/>
  <c r="J133" i="92"/>
  <c r="H134" i="92"/>
  <c r="G206" i="92"/>
  <c r="H206" i="92"/>
  <c r="S377" i="92"/>
  <c r="V377" i="92" s="1"/>
  <c r="S11" i="92"/>
  <c r="V11" i="92" s="1"/>
  <c r="R423" i="92"/>
  <c r="U423" i="92" s="1"/>
  <c r="E46" i="2"/>
  <c r="L38" i="2"/>
  <c r="J93" i="92"/>
  <c r="S93" i="92" s="1"/>
  <c r="V93" i="92" s="1"/>
  <c r="R122" i="85"/>
  <c r="J349" i="92"/>
  <c r="H77" i="92"/>
  <c r="H187" i="94"/>
  <c r="K5" i="86"/>
  <c r="E28" i="17"/>
  <c r="O4" i="87"/>
  <c r="E97" i="3"/>
  <c r="E71" i="2"/>
  <c r="H21" i="88"/>
  <c r="E49" i="11"/>
  <c r="E68" i="3"/>
  <c r="P4" i="84"/>
  <c r="L2" i="84" s="1"/>
  <c r="E41" i="19"/>
  <c r="L4" i="77"/>
  <c r="E30" i="97"/>
  <c r="E30" i="96"/>
  <c r="E107" i="2"/>
  <c r="E22" i="97"/>
  <c r="K4" i="13"/>
  <c r="I4" i="90"/>
  <c r="E25" i="40"/>
  <c r="S4" i="82"/>
  <c r="N2" i="82" s="1"/>
  <c r="E22" i="96"/>
  <c r="H142" i="94"/>
  <c r="I289" i="94"/>
  <c r="R289" i="94" s="1"/>
  <c r="U289" i="94" s="1"/>
  <c r="H57" i="92"/>
  <c r="F490" i="92"/>
  <c r="H490" i="92" s="1"/>
  <c r="F499" i="92"/>
  <c r="H499" i="92" s="1"/>
  <c r="M508" i="92"/>
  <c r="O508" i="92" s="1"/>
  <c r="E113" i="86"/>
  <c r="F436" i="92"/>
  <c r="H436" i="92" s="1"/>
  <c r="F427" i="92"/>
  <c r="H427" i="92" s="1"/>
  <c r="F101" i="86"/>
  <c r="F445" i="92"/>
  <c r="H445" i="92" s="1"/>
  <c r="F472" i="92"/>
  <c r="H472" i="92" s="1"/>
  <c r="F454" i="92"/>
  <c r="H454" i="92" s="1"/>
  <c r="F481" i="92"/>
  <c r="H481" i="92" s="1"/>
  <c r="F463" i="92"/>
  <c r="H463" i="92" s="1"/>
  <c r="H218" i="94"/>
  <c r="P189" i="94"/>
  <c r="Q189" i="94"/>
  <c r="H95" i="92"/>
  <c r="N37" i="94"/>
  <c r="N14" i="92"/>
  <c r="O37" i="94"/>
  <c r="N69" i="94"/>
  <c r="G95" i="92"/>
  <c r="O69" i="94"/>
  <c r="R38" i="92"/>
  <c r="U38" i="92" s="1"/>
  <c r="S506" i="92"/>
  <c r="V506" i="92" s="1"/>
  <c r="S16" i="92"/>
  <c r="V16" i="92" s="1"/>
  <c r="R410" i="92"/>
  <c r="U410" i="92" s="1"/>
  <c r="R506" i="92"/>
  <c r="U506" i="92" s="1"/>
  <c r="S40" i="92"/>
  <c r="V40" i="92" s="1"/>
  <c r="S432" i="92"/>
  <c r="V432" i="92" s="1"/>
  <c r="R19" i="92"/>
  <c r="U19" i="92" s="1"/>
  <c r="S414" i="92"/>
  <c r="V414" i="92" s="1"/>
  <c r="S380" i="92"/>
  <c r="V380" i="92" s="1"/>
  <c r="S450" i="92"/>
  <c r="V450" i="92" s="1"/>
  <c r="R419" i="92"/>
  <c r="U419" i="92" s="1"/>
  <c r="R440" i="92"/>
  <c r="U440" i="92" s="1"/>
  <c r="R13" i="92"/>
  <c r="U13" i="92" s="1"/>
  <c r="S409" i="92"/>
  <c r="V409" i="92" s="1"/>
  <c r="R396" i="92"/>
  <c r="U396" i="92" s="1"/>
  <c r="R485" i="92"/>
  <c r="U485" i="92" s="1"/>
  <c r="S431" i="92"/>
  <c r="V431" i="92" s="1"/>
  <c r="S7" i="92"/>
  <c r="V7" i="92" s="1"/>
  <c r="S404" i="92"/>
  <c r="V404" i="92" s="1"/>
  <c r="R394" i="92"/>
  <c r="U394" i="92" s="1"/>
  <c r="R36" i="92"/>
  <c r="U36" i="92" s="1"/>
  <c r="S467" i="92"/>
  <c r="V467" i="92" s="1"/>
  <c r="R449" i="92"/>
  <c r="U449" i="92" s="1"/>
  <c r="S389" i="92"/>
  <c r="V389" i="92" s="1"/>
  <c r="R418" i="92"/>
  <c r="U418" i="92" s="1"/>
  <c r="R31" i="92"/>
  <c r="U31" i="92" s="1"/>
  <c r="S475" i="92"/>
  <c r="V475" i="92" s="1"/>
  <c r="S493" i="92"/>
  <c r="V493" i="92" s="1"/>
  <c r="R50" i="92"/>
  <c r="U50" i="92" s="1"/>
  <c r="S387" i="92"/>
  <c r="V387" i="92" s="1"/>
  <c r="I169" i="92"/>
  <c r="J214" i="92"/>
  <c r="S13" i="92"/>
  <c r="V13" i="92" s="1"/>
  <c r="S502" i="92"/>
  <c r="V502" i="92" s="1"/>
  <c r="S88" i="92"/>
  <c r="V88" i="92" s="1"/>
  <c r="S92" i="92"/>
  <c r="V92" i="92" s="1"/>
  <c r="S36" i="92"/>
  <c r="V36" i="92" s="1"/>
  <c r="S9" i="92"/>
  <c r="V9" i="92" s="1"/>
  <c r="R502" i="92"/>
  <c r="U502" i="92" s="1"/>
  <c r="R404" i="92"/>
  <c r="U404" i="92" s="1"/>
  <c r="S392" i="92"/>
  <c r="V392" i="92" s="1"/>
  <c r="S50" i="92"/>
  <c r="V50" i="92" s="1"/>
  <c r="S419" i="92"/>
  <c r="V419" i="92" s="1"/>
  <c r="Q295" i="92"/>
  <c r="Q232" i="92"/>
  <c r="Q241" i="92"/>
  <c r="S241" i="92" s="1"/>
  <c r="V241" i="92" s="1"/>
  <c r="Q250" i="92"/>
  <c r="S250" i="92" s="1"/>
  <c r="V250" i="92" s="1"/>
  <c r="Q259" i="92"/>
  <c r="S259" i="92" s="1"/>
  <c r="V259" i="92" s="1"/>
  <c r="C50" i="84"/>
  <c r="N341" i="92"/>
  <c r="N305" i="92"/>
  <c r="N251" i="92"/>
  <c r="N242" i="92"/>
  <c r="N359" i="92"/>
  <c r="N260" i="92"/>
  <c r="N233" i="92"/>
  <c r="N368" i="92"/>
  <c r="P368" i="92" s="1"/>
  <c r="N332" i="92"/>
  <c r="N314" i="92"/>
  <c r="N323" i="92"/>
  <c r="N269" i="92"/>
  <c r="N278" i="92"/>
  <c r="B14" i="84"/>
  <c r="N268" i="92"/>
  <c r="P296" i="92"/>
  <c r="I259" i="92"/>
  <c r="R259" i="92" s="1"/>
  <c r="U259" i="92" s="1"/>
  <c r="R185" i="83"/>
  <c r="J232" i="92"/>
  <c r="R232" i="92"/>
  <c r="U232" i="92" s="1"/>
  <c r="J268" i="92"/>
  <c r="I185" i="83"/>
  <c r="G233" i="92"/>
  <c r="G260" i="92"/>
  <c r="J260" i="92" s="1"/>
  <c r="J277" i="92"/>
  <c r="I250" i="92"/>
  <c r="R250" i="92" s="1"/>
  <c r="U250" i="92" s="1"/>
  <c r="Q97" i="92"/>
  <c r="J242" i="92"/>
  <c r="I242" i="92"/>
  <c r="P133" i="92"/>
  <c r="R133" i="92" s="1"/>
  <c r="U133" i="92" s="1"/>
  <c r="Q133" i="92"/>
  <c r="G332" i="92"/>
  <c r="N197" i="92"/>
  <c r="G341" i="92"/>
  <c r="N62" i="92"/>
  <c r="N161" i="92"/>
  <c r="G323" i="92"/>
  <c r="G314" i="92"/>
  <c r="G368" i="92"/>
  <c r="N215" i="92"/>
  <c r="N53" i="92"/>
  <c r="N80" i="92"/>
  <c r="N116" i="92"/>
  <c r="N71" i="92"/>
  <c r="N134" i="92"/>
  <c r="N107" i="92"/>
  <c r="N125" i="92"/>
  <c r="N170" i="92"/>
  <c r="G278" i="92"/>
  <c r="N188" i="92"/>
  <c r="N152" i="92"/>
  <c r="G296" i="92"/>
  <c r="N179" i="92"/>
  <c r="G305" i="92"/>
  <c r="N224" i="92"/>
  <c r="G251" i="92"/>
  <c r="G359" i="92"/>
  <c r="C52" i="83"/>
  <c r="Q142" i="92"/>
  <c r="P142" i="92"/>
  <c r="N151" i="92"/>
  <c r="B16" i="83"/>
  <c r="N98" i="92"/>
  <c r="Q106" i="92"/>
  <c r="P106" i="92"/>
  <c r="Q124" i="92"/>
  <c r="P124" i="92"/>
  <c r="G269" i="92"/>
  <c r="N143" i="92"/>
  <c r="I160" i="92"/>
  <c r="J169" i="92"/>
  <c r="J115" i="92"/>
  <c r="S115" i="92" s="1"/>
  <c r="V115" i="92" s="1"/>
  <c r="I106" i="92"/>
  <c r="J178" i="92"/>
  <c r="I97" i="92"/>
  <c r="R97" i="92" s="1"/>
  <c r="U97" i="92" s="1"/>
  <c r="J151" i="92"/>
  <c r="V177" i="82"/>
  <c r="J160" i="92"/>
  <c r="J196" i="92"/>
  <c r="J223" i="92"/>
  <c r="I178" i="92"/>
  <c r="I223" i="92"/>
  <c r="J106" i="92"/>
  <c r="J97" i="92"/>
  <c r="J187" i="92"/>
  <c r="I115" i="92"/>
  <c r="R115" i="92" s="1"/>
  <c r="U115" i="92" s="1"/>
  <c r="J124" i="92"/>
  <c r="G98" i="92"/>
  <c r="J142" i="92"/>
  <c r="I142" i="92"/>
  <c r="H107" i="92"/>
  <c r="G161" i="92"/>
  <c r="G170" i="92"/>
  <c r="G188" i="92"/>
  <c r="G224" i="92"/>
  <c r="H188" i="92"/>
  <c r="G179" i="92"/>
  <c r="G215" i="92"/>
  <c r="G107" i="92"/>
  <c r="G125" i="92"/>
  <c r="G197" i="92"/>
  <c r="H170" i="92"/>
  <c r="H215" i="92"/>
  <c r="G152" i="92"/>
  <c r="G134" i="92"/>
  <c r="C49" i="82"/>
  <c r="H152" i="92"/>
  <c r="G143" i="92"/>
  <c r="H161" i="92"/>
  <c r="H197" i="92"/>
  <c r="I187" i="92"/>
  <c r="H224" i="92"/>
  <c r="I151" i="92"/>
  <c r="H179" i="92"/>
  <c r="H143" i="92"/>
  <c r="I214" i="92"/>
  <c r="G116" i="92"/>
  <c r="H125" i="92"/>
  <c r="I196" i="92"/>
  <c r="I124" i="92"/>
  <c r="H98" i="92"/>
  <c r="H116" i="92"/>
  <c r="P301" i="92"/>
  <c r="B108" i="84"/>
  <c r="B79" i="84"/>
  <c r="Q300" i="92"/>
  <c r="B151" i="84"/>
  <c r="Q298" i="92"/>
  <c r="B124" i="84"/>
  <c r="S410" i="92"/>
  <c r="V410" i="92" s="1"/>
  <c r="S458" i="92"/>
  <c r="V458" i="92" s="1"/>
  <c r="R413" i="92"/>
  <c r="U413" i="92" s="1"/>
  <c r="R8" i="92"/>
  <c r="U8" i="92" s="1"/>
  <c r="S49" i="92"/>
  <c r="V49" i="92" s="1"/>
  <c r="R49" i="92"/>
  <c r="U49" i="92" s="1"/>
  <c r="R9" i="92"/>
  <c r="U9" i="92" s="1"/>
  <c r="R387" i="92"/>
  <c r="U387" i="92" s="1"/>
  <c r="R400" i="92"/>
  <c r="U400" i="92" s="1"/>
  <c r="R484" i="92"/>
  <c r="U484" i="92" s="1"/>
  <c r="R241" i="92"/>
  <c r="U241" i="92" s="1"/>
  <c r="S449" i="92"/>
  <c r="V449" i="92" s="1"/>
  <c r="S20" i="92"/>
  <c r="V20" i="92" s="1"/>
  <c r="S484" i="92"/>
  <c r="V484" i="92" s="1"/>
  <c r="R178" i="84"/>
  <c r="I178" i="84"/>
  <c r="P287" i="92" l="1"/>
  <c r="S133" i="92"/>
  <c r="V133" i="92" s="1"/>
  <c r="C105" i="98"/>
  <c r="C87" i="98"/>
  <c r="C85" i="26"/>
  <c r="C67" i="26"/>
  <c r="P424" i="92"/>
  <c r="R424" i="92" s="1"/>
  <c r="U424" i="92" s="1"/>
  <c r="R493" i="92"/>
  <c r="U493" i="92" s="1"/>
  <c r="S325" i="94"/>
  <c r="V325" i="94" s="1"/>
  <c r="J319" i="94"/>
  <c r="S319" i="94" s="1"/>
  <c r="V319" i="94" s="1"/>
  <c r="S205" i="92"/>
  <c r="V205" i="92" s="1"/>
  <c r="P478" i="92"/>
  <c r="R478" i="92" s="1"/>
  <c r="U478" i="92" s="1"/>
  <c r="Q478" i="92"/>
  <c r="S478" i="92" s="1"/>
  <c r="V478" i="92" s="1"/>
  <c r="P451" i="92"/>
  <c r="R451" i="92" s="1"/>
  <c r="U451" i="92" s="1"/>
  <c r="Q451" i="92"/>
  <c r="S451" i="92" s="1"/>
  <c r="V451" i="92" s="1"/>
  <c r="P460" i="92"/>
  <c r="R460" i="92" s="1"/>
  <c r="U460" i="92" s="1"/>
  <c r="Q460" i="92"/>
  <c r="S460" i="92" s="1"/>
  <c r="V460" i="92" s="1"/>
  <c r="P487" i="92"/>
  <c r="R487" i="92" s="1"/>
  <c r="U487" i="92" s="1"/>
  <c r="Q487" i="92"/>
  <c r="S487" i="92" s="1"/>
  <c r="V487" i="92" s="1"/>
  <c r="P496" i="92"/>
  <c r="R496" i="92" s="1"/>
  <c r="U496" i="92" s="1"/>
  <c r="Q496" i="92"/>
  <c r="S496" i="92" s="1"/>
  <c r="V496" i="92" s="1"/>
  <c r="P433" i="92"/>
  <c r="R433" i="92" s="1"/>
  <c r="U433" i="92" s="1"/>
  <c r="Q433" i="92"/>
  <c r="S433" i="92" s="1"/>
  <c r="V433" i="92" s="1"/>
  <c r="P469" i="92"/>
  <c r="R469" i="92" s="1"/>
  <c r="U469" i="92" s="1"/>
  <c r="Q469" i="92"/>
  <c r="S469" i="92" s="1"/>
  <c r="V469" i="92" s="1"/>
  <c r="O452" i="92"/>
  <c r="N425" i="92"/>
  <c r="O479" i="92"/>
  <c r="O434" i="92"/>
  <c r="N452" i="92"/>
  <c r="C80" i="85"/>
  <c r="O461" i="92"/>
  <c r="N479" i="92"/>
  <c r="O425" i="92"/>
  <c r="N434" i="92"/>
  <c r="O497" i="92"/>
  <c r="O443" i="92"/>
  <c r="N470" i="92"/>
  <c r="N443" i="92"/>
  <c r="N488" i="92"/>
  <c r="N497" i="92"/>
  <c r="N461" i="92"/>
  <c r="O470" i="92"/>
  <c r="O488" i="92"/>
  <c r="I95" i="92"/>
  <c r="R95" i="92" s="1"/>
  <c r="U95" i="92" s="1"/>
  <c r="J95" i="92"/>
  <c r="S95" i="92" s="1"/>
  <c r="V95" i="92" s="1"/>
  <c r="I218" i="94"/>
  <c r="J218" i="94"/>
  <c r="J436" i="92"/>
  <c r="I436" i="92"/>
  <c r="I142" i="94"/>
  <c r="J142" i="94"/>
  <c r="I98" i="94"/>
  <c r="J98" i="94"/>
  <c r="I319" i="94"/>
  <c r="R319" i="94" s="1"/>
  <c r="U319" i="94" s="1"/>
  <c r="J181" i="94"/>
  <c r="I181" i="94"/>
  <c r="I227" i="94"/>
  <c r="J227" i="94"/>
  <c r="J226" i="94"/>
  <c r="I226" i="94"/>
  <c r="J147" i="94"/>
  <c r="I147" i="94"/>
  <c r="I509" i="92"/>
  <c r="R509" i="92" s="1"/>
  <c r="U509" i="92" s="1"/>
  <c r="P206" i="92"/>
  <c r="Q206" i="92"/>
  <c r="I182" i="94"/>
  <c r="J182" i="94"/>
  <c r="Q69" i="94"/>
  <c r="S69" i="94" s="1"/>
  <c r="V69" i="94" s="1"/>
  <c r="P69" i="94"/>
  <c r="R69" i="94" s="1"/>
  <c r="U69" i="94" s="1"/>
  <c r="J463" i="92"/>
  <c r="I463" i="92"/>
  <c r="J138" i="94"/>
  <c r="I138" i="94"/>
  <c r="J216" i="94"/>
  <c r="I216" i="94"/>
  <c r="I148" i="94"/>
  <c r="J148" i="94"/>
  <c r="J76" i="92"/>
  <c r="I76" i="92"/>
  <c r="J86" i="92"/>
  <c r="I86" i="92"/>
  <c r="J146" i="94"/>
  <c r="I146" i="94"/>
  <c r="J350" i="92"/>
  <c r="I350" i="92"/>
  <c r="J382" i="92"/>
  <c r="S382" i="92" s="1"/>
  <c r="V382" i="92" s="1"/>
  <c r="I382" i="92"/>
  <c r="R382" i="92" s="1"/>
  <c r="U382" i="92" s="1"/>
  <c r="I183" i="94"/>
  <c r="J183" i="94"/>
  <c r="J178" i="94"/>
  <c r="I178" i="94"/>
  <c r="N207" i="92"/>
  <c r="G351" i="92"/>
  <c r="G288" i="92"/>
  <c r="J481" i="92"/>
  <c r="I481" i="92"/>
  <c r="Q508" i="92"/>
  <c r="P508" i="92"/>
  <c r="J2" i="77"/>
  <c r="M4" i="77"/>
  <c r="N4" i="77" s="1"/>
  <c r="J206" i="92"/>
  <c r="I206" i="92"/>
  <c r="J96" i="94"/>
  <c r="I96" i="94"/>
  <c r="J222" i="94"/>
  <c r="I222" i="94"/>
  <c r="I176" i="94"/>
  <c r="J176" i="94"/>
  <c r="I143" i="94"/>
  <c r="J143" i="94"/>
  <c r="J508" i="92"/>
  <c r="S508" i="92" s="1"/>
  <c r="V508" i="92" s="1"/>
  <c r="I508" i="92"/>
  <c r="R508" i="92" s="1"/>
  <c r="U508" i="92" s="1"/>
  <c r="J108" i="94"/>
  <c r="I108" i="94"/>
  <c r="L101" i="2"/>
  <c r="E109" i="2"/>
  <c r="I217" i="94"/>
  <c r="J217" i="94"/>
  <c r="P14" i="92"/>
  <c r="R14" i="92" s="1"/>
  <c r="U14" i="92" s="1"/>
  <c r="Q14" i="92"/>
  <c r="S14" i="92" s="1"/>
  <c r="V14" i="92" s="1"/>
  <c r="I454" i="92"/>
  <c r="J454" i="92"/>
  <c r="J499" i="92"/>
  <c r="I499" i="92"/>
  <c r="Q350" i="92"/>
  <c r="P350" i="92"/>
  <c r="J136" i="94"/>
  <c r="I136" i="94"/>
  <c r="J58" i="92"/>
  <c r="I58" i="92"/>
  <c r="J507" i="92"/>
  <c r="S507" i="92" s="1"/>
  <c r="V507" i="92" s="1"/>
  <c r="I507" i="92"/>
  <c r="R507" i="92" s="1"/>
  <c r="U507" i="92" s="1"/>
  <c r="J101" i="94"/>
  <c r="I101" i="94"/>
  <c r="J186" i="94"/>
  <c r="I186" i="94"/>
  <c r="I223" i="94"/>
  <c r="J223" i="94"/>
  <c r="H383" i="92"/>
  <c r="H59" i="92"/>
  <c r="H107" i="94"/>
  <c r="H188" i="94"/>
  <c r="H68" i="92"/>
  <c r="P37" i="94"/>
  <c r="R37" i="94" s="1"/>
  <c r="U37" i="94" s="1"/>
  <c r="Q37" i="94"/>
  <c r="S37" i="94" s="1"/>
  <c r="V37" i="94" s="1"/>
  <c r="I472" i="92"/>
  <c r="J472" i="92"/>
  <c r="I490" i="92"/>
  <c r="J490" i="92"/>
  <c r="J4" i="90"/>
  <c r="H2" i="90"/>
  <c r="L5" i="86"/>
  <c r="K17" i="86"/>
  <c r="J228" i="94"/>
  <c r="I228" i="94"/>
  <c r="J103" i="94"/>
  <c r="I103" i="94"/>
  <c r="J141" i="94"/>
  <c r="I141" i="94"/>
  <c r="J445" i="92"/>
  <c r="I445" i="92"/>
  <c r="I2" i="13"/>
  <c r="L4" i="13"/>
  <c r="J187" i="94"/>
  <c r="I187" i="94"/>
  <c r="E56" i="2"/>
  <c r="L46" i="2"/>
  <c r="J102" i="94"/>
  <c r="I102" i="94"/>
  <c r="J381" i="92"/>
  <c r="S381" i="92" s="1"/>
  <c r="V381" i="92" s="1"/>
  <c r="I97" i="94"/>
  <c r="J97" i="94"/>
  <c r="H221" i="94"/>
  <c r="I57" i="92"/>
  <c r="J57" i="92"/>
  <c r="J84" i="92"/>
  <c r="I84" i="92"/>
  <c r="J137" i="94"/>
  <c r="I137" i="94"/>
  <c r="G207" i="92"/>
  <c r="H207" i="92"/>
  <c r="N351" i="92"/>
  <c r="N288" i="92"/>
  <c r="J427" i="92"/>
  <c r="I427" i="92"/>
  <c r="I77" i="92"/>
  <c r="J77" i="92"/>
  <c r="J106" i="94"/>
  <c r="I106" i="94"/>
  <c r="J66" i="92"/>
  <c r="I66" i="92"/>
  <c r="R277" i="94"/>
  <c r="U277" i="94" s="1"/>
  <c r="J287" i="92"/>
  <c r="S287" i="92" s="1"/>
  <c r="V287" i="92" s="1"/>
  <c r="I287" i="92"/>
  <c r="I85" i="92"/>
  <c r="J85" i="92"/>
  <c r="H67" i="92"/>
  <c r="I177" i="94"/>
  <c r="J177" i="94"/>
  <c r="S232" i="92"/>
  <c r="V232" i="92" s="1"/>
  <c r="Q368" i="92"/>
  <c r="Q278" i="92"/>
  <c r="P278" i="92"/>
  <c r="Q359" i="92"/>
  <c r="P359" i="92"/>
  <c r="Q269" i="92"/>
  <c r="P269" i="92"/>
  <c r="P242" i="92"/>
  <c r="R242" i="92" s="1"/>
  <c r="U242" i="92" s="1"/>
  <c r="Q242" i="92"/>
  <c r="S242" i="92" s="1"/>
  <c r="V242" i="92" s="1"/>
  <c r="Q233" i="92"/>
  <c r="P233" i="92"/>
  <c r="P260" i="92"/>
  <c r="Q260" i="92"/>
  <c r="S260" i="92" s="1"/>
  <c r="V260" i="92" s="1"/>
  <c r="P323" i="92"/>
  <c r="Q323" i="92"/>
  <c r="P314" i="92"/>
  <c r="Q314" i="92"/>
  <c r="P305" i="92"/>
  <c r="Q305" i="92"/>
  <c r="B15" i="84"/>
  <c r="N277" i="92"/>
  <c r="Q332" i="92"/>
  <c r="P332" i="92"/>
  <c r="P341" i="92"/>
  <c r="Q341" i="92"/>
  <c r="P251" i="92"/>
  <c r="Q251" i="92"/>
  <c r="P268" i="92"/>
  <c r="R268" i="92" s="1"/>
  <c r="U268" i="92" s="1"/>
  <c r="Q268" i="92"/>
  <c r="S268" i="92" s="1"/>
  <c r="V268" i="92" s="1"/>
  <c r="C72" i="84"/>
  <c r="N234" i="92"/>
  <c r="N315" i="92"/>
  <c r="N342" i="92"/>
  <c r="N261" i="92"/>
  <c r="N243" i="92"/>
  <c r="N270" i="92"/>
  <c r="N360" i="92"/>
  <c r="N252" i="92"/>
  <c r="N324" i="92"/>
  <c r="N306" i="92"/>
  <c r="N279" i="92"/>
  <c r="N333" i="92"/>
  <c r="N369" i="92"/>
  <c r="R142" i="92"/>
  <c r="U142" i="92" s="1"/>
  <c r="I260" i="92"/>
  <c r="J233" i="92"/>
  <c r="I233" i="92"/>
  <c r="S142" i="92"/>
  <c r="V142" i="92" s="1"/>
  <c r="R124" i="92"/>
  <c r="U124" i="92" s="1"/>
  <c r="S124" i="92"/>
  <c r="V124" i="92" s="1"/>
  <c r="S97" i="92"/>
  <c r="V97" i="92" s="1"/>
  <c r="S106" i="92"/>
  <c r="V106" i="92" s="1"/>
  <c r="I305" i="92"/>
  <c r="J305" i="92"/>
  <c r="P134" i="92"/>
  <c r="Q134" i="92"/>
  <c r="P143" i="92"/>
  <c r="Q143" i="92"/>
  <c r="I296" i="92"/>
  <c r="R296" i="92" s="1"/>
  <c r="U296" i="92" s="1"/>
  <c r="J296" i="92"/>
  <c r="S296" i="92" s="1"/>
  <c r="V296" i="92" s="1"/>
  <c r="Q71" i="92"/>
  <c r="S71" i="92" s="1"/>
  <c r="V71" i="92" s="1"/>
  <c r="P71" i="92"/>
  <c r="R71" i="92" s="1"/>
  <c r="U71" i="92" s="1"/>
  <c r="P161" i="92"/>
  <c r="Q161" i="92"/>
  <c r="P107" i="92"/>
  <c r="Q107" i="92"/>
  <c r="I323" i="92"/>
  <c r="J323" i="92"/>
  <c r="J269" i="92"/>
  <c r="I269" i="92"/>
  <c r="P152" i="92"/>
  <c r="Q152" i="92"/>
  <c r="P116" i="92"/>
  <c r="Q116" i="92"/>
  <c r="Q62" i="92"/>
  <c r="S62" i="92" s="1"/>
  <c r="V62" i="92" s="1"/>
  <c r="P62" i="92"/>
  <c r="R62" i="92" s="1"/>
  <c r="U62" i="92" s="1"/>
  <c r="Q179" i="92"/>
  <c r="P179" i="92"/>
  <c r="N171" i="92"/>
  <c r="N99" i="92"/>
  <c r="N162" i="92"/>
  <c r="N216" i="92"/>
  <c r="N72" i="92"/>
  <c r="N54" i="92"/>
  <c r="G324" i="92"/>
  <c r="N189" i="92"/>
  <c r="G243" i="92"/>
  <c r="G270" i="92"/>
  <c r="G306" i="92"/>
  <c r="N153" i="92"/>
  <c r="G333" i="92"/>
  <c r="N63" i="92"/>
  <c r="G342" i="92"/>
  <c r="G279" i="92"/>
  <c r="N225" i="92"/>
  <c r="G297" i="92"/>
  <c r="N198" i="92"/>
  <c r="G234" i="92"/>
  <c r="G315" i="92"/>
  <c r="N180" i="92"/>
  <c r="C75" i="83"/>
  <c r="G252" i="92"/>
  <c r="N81" i="92"/>
  <c r="G360" i="92"/>
  <c r="G261" i="92"/>
  <c r="N135" i="92"/>
  <c r="N144" i="92"/>
  <c r="G369" i="92"/>
  <c r="N117" i="92"/>
  <c r="N126" i="92"/>
  <c r="N108" i="92"/>
  <c r="Q188" i="92"/>
  <c r="P188" i="92"/>
  <c r="Q80" i="92"/>
  <c r="S80" i="92" s="1"/>
  <c r="V80" i="92" s="1"/>
  <c r="P80" i="92"/>
  <c r="R80" i="92" s="1"/>
  <c r="U80" i="92" s="1"/>
  <c r="I341" i="92"/>
  <c r="J341" i="92"/>
  <c r="P151" i="92"/>
  <c r="R151" i="92" s="1"/>
  <c r="U151" i="92" s="1"/>
  <c r="Q151" i="92"/>
  <c r="S151" i="92" s="1"/>
  <c r="V151" i="92" s="1"/>
  <c r="J314" i="92"/>
  <c r="I314" i="92"/>
  <c r="I359" i="92"/>
  <c r="J359" i="92"/>
  <c r="J278" i="92"/>
  <c r="I278" i="92"/>
  <c r="P53" i="92"/>
  <c r="R53" i="92" s="1"/>
  <c r="U53" i="92" s="1"/>
  <c r="Q53" i="92"/>
  <c r="S53" i="92" s="1"/>
  <c r="V53" i="92" s="1"/>
  <c r="P197" i="92"/>
  <c r="Q197" i="92"/>
  <c r="R106" i="92"/>
  <c r="U106" i="92" s="1"/>
  <c r="Q98" i="92"/>
  <c r="P98" i="92"/>
  <c r="J251" i="92"/>
  <c r="I251" i="92"/>
  <c r="Q170" i="92"/>
  <c r="P170" i="92"/>
  <c r="P215" i="92"/>
  <c r="Q215" i="92"/>
  <c r="I332" i="92"/>
  <c r="J332" i="92"/>
  <c r="B17" i="83"/>
  <c r="N160" i="92"/>
  <c r="G295" i="92"/>
  <c r="P224" i="92"/>
  <c r="Q224" i="92"/>
  <c r="P125" i="92"/>
  <c r="Q125" i="92"/>
  <c r="I368" i="92"/>
  <c r="R368" i="92" s="1"/>
  <c r="U368" i="92" s="1"/>
  <c r="J368" i="92"/>
  <c r="J224" i="92"/>
  <c r="I224" i="92"/>
  <c r="J179" i="92"/>
  <c r="I125" i="92"/>
  <c r="I152" i="92"/>
  <c r="I116" i="92"/>
  <c r="H99" i="92"/>
  <c r="H126" i="92"/>
  <c r="H144" i="92"/>
  <c r="G99" i="92"/>
  <c r="C71" i="82"/>
  <c r="G171" i="92"/>
  <c r="H153" i="92"/>
  <c r="H171" i="92"/>
  <c r="H135" i="92"/>
  <c r="H162" i="92"/>
  <c r="H189" i="92"/>
  <c r="H216" i="92"/>
  <c r="G225" i="92"/>
  <c r="G162" i="92"/>
  <c r="G189" i="92"/>
  <c r="H180" i="92"/>
  <c r="G198" i="92"/>
  <c r="H117" i="92"/>
  <c r="H198" i="92"/>
  <c r="G117" i="92"/>
  <c r="G126" i="92"/>
  <c r="G135" i="92"/>
  <c r="H108" i="92"/>
  <c r="G216" i="92"/>
  <c r="G153" i="92"/>
  <c r="H225" i="92"/>
  <c r="G180" i="92"/>
  <c r="G108" i="92"/>
  <c r="G144" i="92"/>
  <c r="I215" i="92"/>
  <c r="J215" i="92"/>
  <c r="J134" i="92"/>
  <c r="S134" i="92" s="1"/>
  <c r="V134" i="92" s="1"/>
  <c r="I134" i="92"/>
  <c r="I188" i="92"/>
  <c r="R188" i="92" s="1"/>
  <c r="U188" i="92" s="1"/>
  <c r="J188" i="92"/>
  <c r="J197" i="92"/>
  <c r="I197" i="92"/>
  <c r="J170" i="92"/>
  <c r="I170" i="92"/>
  <c r="J98" i="92"/>
  <c r="I98" i="92"/>
  <c r="I179" i="92"/>
  <c r="I143" i="92"/>
  <c r="J143" i="92"/>
  <c r="J125" i="92"/>
  <c r="J161" i="92"/>
  <c r="I161" i="92"/>
  <c r="J116" i="92"/>
  <c r="S116" i="92" s="1"/>
  <c r="V116" i="92" s="1"/>
  <c r="J152" i="92"/>
  <c r="J107" i="92"/>
  <c r="I107" i="92"/>
  <c r="B109" i="84"/>
  <c r="B110" i="84" s="1"/>
  <c r="B80" i="84"/>
  <c r="B152" i="84"/>
  <c r="B125" i="84"/>
  <c r="B126" i="84" s="1"/>
  <c r="B127" i="84" s="1"/>
  <c r="R161" i="92" l="1"/>
  <c r="U161" i="92" s="1"/>
  <c r="R287" i="92"/>
  <c r="U287" i="92" s="1"/>
  <c r="C125" i="98"/>
  <c r="C107" i="98"/>
  <c r="C87" i="26"/>
  <c r="C105" i="26"/>
  <c r="S206" i="92"/>
  <c r="V206" i="92" s="1"/>
  <c r="R206" i="92"/>
  <c r="U206" i="92" s="1"/>
  <c r="I144" i="94"/>
  <c r="R144" i="94" s="1"/>
  <c r="U144" i="94" s="1"/>
  <c r="J144" i="94"/>
  <c r="S144" i="94" s="1"/>
  <c r="V144" i="94" s="1"/>
  <c r="I149" i="94"/>
  <c r="R149" i="94" s="1"/>
  <c r="U149" i="94" s="1"/>
  <c r="J149" i="94"/>
  <c r="S149" i="94" s="1"/>
  <c r="V149" i="94" s="1"/>
  <c r="P425" i="92"/>
  <c r="R425" i="92" s="1"/>
  <c r="U425" i="92" s="1"/>
  <c r="Q488" i="92"/>
  <c r="S488" i="92" s="1"/>
  <c r="V488" i="92" s="1"/>
  <c r="P488" i="92"/>
  <c r="R488" i="92" s="1"/>
  <c r="U488" i="92" s="1"/>
  <c r="Q461" i="92"/>
  <c r="S461" i="92" s="1"/>
  <c r="V461" i="92" s="1"/>
  <c r="P461" i="92"/>
  <c r="R461" i="92" s="1"/>
  <c r="U461" i="92" s="1"/>
  <c r="Q497" i="92"/>
  <c r="S497" i="92" s="1"/>
  <c r="V497" i="92" s="1"/>
  <c r="P497" i="92"/>
  <c r="R497" i="92" s="1"/>
  <c r="U497" i="92" s="1"/>
  <c r="P443" i="92"/>
  <c r="R443" i="92" s="1"/>
  <c r="U443" i="92" s="1"/>
  <c r="Q443" i="92"/>
  <c r="S443" i="92" s="1"/>
  <c r="V443" i="92" s="1"/>
  <c r="O453" i="92"/>
  <c r="N453" i="92"/>
  <c r="N462" i="92"/>
  <c r="O480" i="92"/>
  <c r="C95" i="85"/>
  <c r="N426" i="92"/>
  <c r="N471" i="92"/>
  <c r="O462" i="92"/>
  <c r="N435" i="92"/>
  <c r="O444" i="92"/>
  <c r="N498" i="92"/>
  <c r="O498" i="92"/>
  <c r="O471" i="92"/>
  <c r="N489" i="92"/>
  <c r="O426" i="92"/>
  <c r="N444" i="92"/>
  <c r="O489" i="92"/>
  <c r="N480" i="92"/>
  <c r="O435" i="92"/>
  <c r="P479" i="92"/>
  <c r="R479" i="92" s="1"/>
  <c r="U479" i="92" s="1"/>
  <c r="Q479" i="92"/>
  <c r="S479" i="92" s="1"/>
  <c r="V479" i="92" s="1"/>
  <c r="Q470" i="92"/>
  <c r="S470" i="92" s="1"/>
  <c r="V470" i="92" s="1"/>
  <c r="P470" i="92"/>
  <c r="R470" i="92" s="1"/>
  <c r="U470" i="92" s="1"/>
  <c r="P452" i="92"/>
  <c r="R452" i="92" s="1"/>
  <c r="U452" i="92" s="1"/>
  <c r="Q452" i="92"/>
  <c r="S452" i="92" s="1"/>
  <c r="V452" i="92" s="1"/>
  <c r="Q434" i="92"/>
  <c r="S434" i="92" s="1"/>
  <c r="V434" i="92" s="1"/>
  <c r="P434" i="92"/>
  <c r="R434" i="92" s="1"/>
  <c r="U434" i="92" s="1"/>
  <c r="Q425" i="92"/>
  <c r="S425" i="92" s="1"/>
  <c r="V425" i="92" s="1"/>
  <c r="J188" i="94"/>
  <c r="J189" i="94" s="1"/>
  <c r="S189" i="94" s="1"/>
  <c r="V189" i="94" s="1"/>
  <c r="I188" i="94"/>
  <c r="I104" i="94"/>
  <c r="R104" i="94" s="1"/>
  <c r="U104" i="94" s="1"/>
  <c r="I179" i="94"/>
  <c r="R179" i="94" s="1"/>
  <c r="U179" i="94" s="1"/>
  <c r="I219" i="94"/>
  <c r="R219" i="94" s="1"/>
  <c r="U219" i="94" s="1"/>
  <c r="I184" i="94"/>
  <c r="R184" i="94" s="1"/>
  <c r="U184" i="94" s="1"/>
  <c r="I107" i="94"/>
  <c r="I109" i="94" s="1"/>
  <c r="R109" i="94" s="1"/>
  <c r="U109" i="94" s="1"/>
  <c r="J107" i="94"/>
  <c r="J104" i="94"/>
  <c r="S104" i="94" s="1"/>
  <c r="V104" i="94" s="1"/>
  <c r="J219" i="94"/>
  <c r="S219" i="94" s="1"/>
  <c r="V219" i="94" s="1"/>
  <c r="J184" i="94"/>
  <c r="S184" i="94" s="1"/>
  <c r="V184" i="94" s="1"/>
  <c r="G352" i="92"/>
  <c r="N208" i="92"/>
  <c r="G289" i="92"/>
  <c r="N271" i="92"/>
  <c r="Q271" i="92" s="1"/>
  <c r="Q288" i="92"/>
  <c r="P288" i="92"/>
  <c r="I59" i="92"/>
  <c r="J59" i="92"/>
  <c r="G208" i="92"/>
  <c r="H208" i="92"/>
  <c r="I67" i="92"/>
  <c r="J67" i="92"/>
  <c r="Q351" i="92"/>
  <c r="P351" i="92"/>
  <c r="J383" i="92"/>
  <c r="S383" i="92" s="1"/>
  <c r="V383" i="92" s="1"/>
  <c r="I383" i="92"/>
  <c r="R383" i="92" s="1"/>
  <c r="U383" i="92" s="1"/>
  <c r="I99" i="94"/>
  <c r="R99" i="94" s="1"/>
  <c r="U99" i="94" s="1"/>
  <c r="B16" i="84"/>
  <c r="B17" i="84" s="1"/>
  <c r="N286" i="92"/>
  <c r="Q286" i="92" s="1"/>
  <c r="S286" i="92" s="1"/>
  <c r="V286" i="92" s="1"/>
  <c r="J99" i="94"/>
  <c r="S99" i="94" s="1"/>
  <c r="V99" i="94" s="1"/>
  <c r="I229" i="94"/>
  <c r="R229" i="94" s="1"/>
  <c r="U229" i="94" s="1"/>
  <c r="J109" i="94"/>
  <c r="S109" i="94" s="1"/>
  <c r="V109" i="94" s="1"/>
  <c r="I207" i="92"/>
  <c r="J207" i="92"/>
  <c r="E119" i="2"/>
  <c r="L109" i="2"/>
  <c r="J288" i="92"/>
  <c r="I288" i="92"/>
  <c r="J229" i="94"/>
  <c r="S229" i="94" s="1"/>
  <c r="V229" i="94" s="1"/>
  <c r="L56" i="2"/>
  <c r="E63" i="2"/>
  <c r="I189" i="94"/>
  <c r="R189" i="94" s="1"/>
  <c r="U189" i="94" s="1"/>
  <c r="I139" i="94"/>
  <c r="R139" i="94" s="1"/>
  <c r="U139" i="94" s="1"/>
  <c r="J351" i="92"/>
  <c r="I351" i="92"/>
  <c r="R350" i="92"/>
  <c r="U350" i="92" s="1"/>
  <c r="I221" i="94"/>
  <c r="I224" i="94" s="1"/>
  <c r="R224" i="94" s="1"/>
  <c r="U224" i="94" s="1"/>
  <c r="J221" i="94"/>
  <c r="J224" i="94" s="1"/>
  <c r="S224" i="94" s="1"/>
  <c r="V224" i="94" s="1"/>
  <c r="J68" i="92"/>
  <c r="I68" i="92"/>
  <c r="J139" i="94"/>
  <c r="S139" i="94" s="1"/>
  <c r="V139" i="94" s="1"/>
  <c r="J179" i="94"/>
  <c r="S179" i="94" s="1"/>
  <c r="V179" i="94" s="1"/>
  <c r="P207" i="92"/>
  <c r="Q207" i="92"/>
  <c r="S350" i="92"/>
  <c r="V350" i="92" s="1"/>
  <c r="R134" i="92"/>
  <c r="U134" i="92" s="1"/>
  <c r="R359" i="92"/>
  <c r="U359" i="92" s="1"/>
  <c r="R314" i="92"/>
  <c r="U314" i="92" s="1"/>
  <c r="S332" i="92"/>
  <c r="V332" i="92" s="1"/>
  <c r="R233" i="92"/>
  <c r="U233" i="92" s="1"/>
  <c r="S368" i="92"/>
  <c r="V368" i="92" s="1"/>
  <c r="R278" i="92"/>
  <c r="U278" i="92" s="1"/>
  <c r="S305" i="92"/>
  <c r="V305" i="92" s="1"/>
  <c r="S233" i="92"/>
  <c r="V233" i="92" s="1"/>
  <c r="R341" i="92"/>
  <c r="U341" i="92" s="1"/>
  <c r="R305" i="92"/>
  <c r="U305" i="92" s="1"/>
  <c r="S359" i="92"/>
  <c r="V359" i="92" s="1"/>
  <c r="R332" i="92"/>
  <c r="U332" i="92" s="1"/>
  <c r="S314" i="92"/>
  <c r="V314" i="92" s="1"/>
  <c r="S278" i="92"/>
  <c r="V278" i="92" s="1"/>
  <c r="Q261" i="92"/>
  <c r="P261" i="92"/>
  <c r="Q342" i="92"/>
  <c r="P342" i="92"/>
  <c r="Q306" i="92"/>
  <c r="P306" i="92"/>
  <c r="Q315" i="92"/>
  <c r="P315" i="92"/>
  <c r="Q277" i="92"/>
  <c r="S277" i="92" s="1"/>
  <c r="V277" i="92" s="1"/>
  <c r="P277" i="92"/>
  <c r="R277" i="92" s="1"/>
  <c r="U277" i="92" s="1"/>
  <c r="P279" i="92"/>
  <c r="Q279" i="92"/>
  <c r="N304" i="92"/>
  <c r="B18" i="84"/>
  <c r="Q324" i="92"/>
  <c r="P324" i="92"/>
  <c r="S251" i="92"/>
  <c r="V251" i="92" s="1"/>
  <c r="S341" i="92"/>
  <c r="V341" i="92" s="1"/>
  <c r="R269" i="92"/>
  <c r="U269" i="92" s="1"/>
  <c r="Q252" i="92"/>
  <c r="P252" i="92"/>
  <c r="C94" i="84"/>
  <c r="N235" i="92"/>
  <c r="N244" i="92"/>
  <c r="N253" i="92"/>
  <c r="N262" i="92"/>
  <c r="P333" i="92"/>
  <c r="Q333" i="92"/>
  <c r="R260" i="92"/>
  <c r="U260" i="92" s="1"/>
  <c r="Q360" i="92"/>
  <c r="P360" i="92"/>
  <c r="Q234" i="92"/>
  <c r="P234" i="92"/>
  <c r="S269" i="92"/>
  <c r="V269" i="92" s="1"/>
  <c r="S323" i="92"/>
  <c r="V323" i="92" s="1"/>
  <c r="P270" i="92"/>
  <c r="Q270" i="92"/>
  <c r="R251" i="92"/>
  <c r="U251" i="92" s="1"/>
  <c r="R323" i="92"/>
  <c r="U323" i="92" s="1"/>
  <c r="Q369" i="92"/>
  <c r="P369" i="92"/>
  <c r="Q243" i="92"/>
  <c r="P243" i="92"/>
  <c r="S161" i="92"/>
  <c r="V161" i="92" s="1"/>
  <c r="R179" i="92"/>
  <c r="U179" i="92" s="1"/>
  <c r="S170" i="92"/>
  <c r="V170" i="92" s="1"/>
  <c r="R107" i="92"/>
  <c r="U107" i="92" s="1"/>
  <c r="R152" i="92"/>
  <c r="U152" i="92" s="1"/>
  <c r="S107" i="92"/>
  <c r="V107" i="92" s="1"/>
  <c r="S143" i="92"/>
  <c r="V143" i="92" s="1"/>
  <c r="S197" i="92"/>
  <c r="V197" i="92" s="1"/>
  <c r="S125" i="92"/>
  <c r="V125" i="92" s="1"/>
  <c r="R215" i="92"/>
  <c r="U215" i="92" s="1"/>
  <c r="S179" i="92"/>
  <c r="V179" i="92" s="1"/>
  <c r="R224" i="92"/>
  <c r="U224" i="92" s="1"/>
  <c r="S98" i="92"/>
  <c r="V98" i="92" s="1"/>
  <c r="R116" i="92"/>
  <c r="U116" i="92" s="1"/>
  <c r="B18" i="83"/>
  <c r="N169" i="92"/>
  <c r="G304" i="92"/>
  <c r="J270" i="92"/>
  <c r="I270" i="92"/>
  <c r="R197" i="92"/>
  <c r="U197" i="92" s="1"/>
  <c r="P225" i="92"/>
  <c r="Q225" i="92"/>
  <c r="P171" i="92"/>
  <c r="Q171" i="92"/>
  <c r="R125" i="92"/>
  <c r="U125" i="92" s="1"/>
  <c r="Q126" i="92"/>
  <c r="P126" i="92"/>
  <c r="I252" i="92"/>
  <c r="J252" i="92"/>
  <c r="I279" i="92"/>
  <c r="J279" i="92"/>
  <c r="Q189" i="92"/>
  <c r="P189" i="92"/>
  <c r="P99" i="92"/>
  <c r="Q99" i="92"/>
  <c r="P81" i="92"/>
  <c r="R81" i="92" s="1"/>
  <c r="U81" i="92" s="1"/>
  <c r="Q81" i="92"/>
  <c r="S81" i="92" s="1"/>
  <c r="V81" i="92" s="1"/>
  <c r="J243" i="92"/>
  <c r="I243" i="92"/>
  <c r="S152" i="92"/>
  <c r="V152" i="92" s="1"/>
  <c r="R143" i="92"/>
  <c r="U143" i="92" s="1"/>
  <c r="S188" i="92"/>
  <c r="V188" i="92" s="1"/>
  <c r="P117" i="92"/>
  <c r="Q117" i="92"/>
  <c r="G316" i="92"/>
  <c r="G235" i="92"/>
  <c r="G262" i="92"/>
  <c r="N127" i="92"/>
  <c r="G370" i="92"/>
  <c r="G253" i="92"/>
  <c r="N118" i="92"/>
  <c r="N145" i="92"/>
  <c r="N181" i="92"/>
  <c r="G361" i="92"/>
  <c r="N226" i="92"/>
  <c r="N64" i="92"/>
  <c r="N154" i="92"/>
  <c r="G298" i="92"/>
  <c r="N55" i="92"/>
  <c r="G271" i="92"/>
  <c r="G325" i="92"/>
  <c r="G343" i="92"/>
  <c r="N136" i="92"/>
  <c r="N73" i="92"/>
  <c r="G244" i="92"/>
  <c r="N163" i="92"/>
  <c r="C98" i="83"/>
  <c r="N82" i="92"/>
  <c r="N109" i="92"/>
  <c r="G334" i="92"/>
  <c r="G280" i="92"/>
  <c r="N172" i="92"/>
  <c r="G307" i="92"/>
  <c r="N100" i="92"/>
  <c r="N190" i="92"/>
  <c r="N217" i="92"/>
  <c r="N199" i="92"/>
  <c r="J342" i="92"/>
  <c r="I342" i="92"/>
  <c r="J324" i="92"/>
  <c r="I324" i="92"/>
  <c r="P108" i="92"/>
  <c r="Q108" i="92"/>
  <c r="J369" i="92"/>
  <c r="I369" i="92"/>
  <c r="Q180" i="92"/>
  <c r="P180" i="92"/>
  <c r="Q63" i="92"/>
  <c r="S63" i="92" s="1"/>
  <c r="V63" i="92" s="1"/>
  <c r="P63" i="92"/>
  <c r="R63" i="92" s="1"/>
  <c r="U63" i="92" s="1"/>
  <c r="Q54" i="92"/>
  <c r="S54" i="92" s="1"/>
  <c r="V54" i="92" s="1"/>
  <c r="P54" i="92"/>
  <c r="R54" i="92" s="1"/>
  <c r="U54" i="92" s="1"/>
  <c r="I297" i="92"/>
  <c r="R297" i="92" s="1"/>
  <c r="U297" i="92" s="1"/>
  <c r="J297" i="92"/>
  <c r="S297" i="92" s="1"/>
  <c r="V297" i="92" s="1"/>
  <c r="R98" i="92"/>
  <c r="U98" i="92" s="1"/>
  <c r="S224" i="92"/>
  <c r="V224" i="92" s="1"/>
  <c r="Q144" i="92"/>
  <c r="P144" i="92"/>
  <c r="J315" i="92"/>
  <c r="I315" i="92"/>
  <c r="J333" i="92"/>
  <c r="I333" i="92"/>
  <c r="Q72" i="92"/>
  <c r="S72" i="92" s="1"/>
  <c r="V72" i="92" s="1"/>
  <c r="P72" i="92"/>
  <c r="R72" i="92" s="1"/>
  <c r="U72" i="92" s="1"/>
  <c r="J295" i="92"/>
  <c r="S295" i="92" s="1"/>
  <c r="V295" i="92" s="1"/>
  <c r="I295" i="92"/>
  <c r="Q135" i="92"/>
  <c r="P135" i="92"/>
  <c r="I234" i="92"/>
  <c r="J234" i="92"/>
  <c r="Q153" i="92"/>
  <c r="P153" i="92"/>
  <c r="P216" i="92"/>
  <c r="Q216" i="92"/>
  <c r="R170" i="92"/>
  <c r="U170" i="92" s="1"/>
  <c r="S215" i="92"/>
  <c r="V215" i="92" s="1"/>
  <c r="Q160" i="92"/>
  <c r="S160" i="92" s="1"/>
  <c r="V160" i="92" s="1"/>
  <c r="P160" i="92"/>
  <c r="R160" i="92" s="1"/>
  <c r="U160" i="92" s="1"/>
  <c r="I261" i="92"/>
  <c r="J261" i="92"/>
  <c r="P198" i="92"/>
  <c r="Q198" i="92"/>
  <c r="J306" i="92"/>
  <c r="I306" i="92"/>
  <c r="Q162" i="92"/>
  <c r="P162" i="92"/>
  <c r="I360" i="92"/>
  <c r="J360" i="92"/>
  <c r="J135" i="92"/>
  <c r="I135" i="92"/>
  <c r="I162" i="92"/>
  <c r="J162" i="92"/>
  <c r="I171" i="92"/>
  <c r="J171" i="92"/>
  <c r="J126" i="92"/>
  <c r="S126" i="92" s="1"/>
  <c r="V126" i="92" s="1"/>
  <c r="I126" i="92"/>
  <c r="R126" i="92" s="1"/>
  <c r="U126" i="92" s="1"/>
  <c r="I117" i="92"/>
  <c r="J117" i="92"/>
  <c r="J180" i="92"/>
  <c r="I180" i="92"/>
  <c r="G127" i="92"/>
  <c r="G181" i="92"/>
  <c r="H172" i="92"/>
  <c r="C93" i="82"/>
  <c r="H136" i="92"/>
  <c r="H217" i="92"/>
  <c r="G226" i="92"/>
  <c r="H109" i="92"/>
  <c r="H118" i="92"/>
  <c r="G199" i="92"/>
  <c r="H190" i="92"/>
  <c r="G109" i="92"/>
  <c r="G217" i="92"/>
  <c r="H145" i="92"/>
  <c r="H181" i="92"/>
  <c r="G145" i="92"/>
  <c r="G100" i="92"/>
  <c r="H127" i="92"/>
  <c r="G163" i="92"/>
  <c r="G154" i="92"/>
  <c r="H226" i="92"/>
  <c r="G118" i="92"/>
  <c r="G172" i="92"/>
  <c r="G136" i="92"/>
  <c r="H154" i="92"/>
  <c r="H199" i="92"/>
  <c r="H100" i="92"/>
  <c r="H163" i="92"/>
  <c r="G190" i="92"/>
  <c r="J153" i="92"/>
  <c r="I153" i="92"/>
  <c r="I198" i="92"/>
  <c r="J198" i="92"/>
  <c r="J144" i="92"/>
  <c r="I144" i="92"/>
  <c r="I99" i="92"/>
  <c r="J99" i="92"/>
  <c r="S99" i="92" s="1"/>
  <c r="V99" i="92" s="1"/>
  <c r="J216" i="92"/>
  <c r="I216" i="92"/>
  <c r="I225" i="92"/>
  <c r="J225" i="92"/>
  <c r="I108" i="92"/>
  <c r="J108" i="92"/>
  <c r="J189" i="92"/>
  <c r="I189" i="92"/>
  <c r="B153" i="84"/>
  <c r="P300" i="92"/>
  <c r="N280" i="92"/>
  <c r="B81" i="84"/>
  <c r="B128" i="84"/>
  <c r="R351" i="92" l="1"/>
  <c r="U351" i="92" s="1"/>
  <c r="S351" i="92"/>
  <c r="V351" i="92" s="1"/>
  <c r="P271" i="92"/>
  <c r="P295" i="92"/>
  <c r="R295" i="92" s="1"/>
  <c r="U295" i="92" s="1"/>
  <c r="R288" i="92"/>
  <c r="U288" i="92" s="1"/>
  <c r="S288" i="92"/>
  <c r="V288" i="92" s="1"/>
  <c r="P286" i="92"/>
  <c r="R286" i="92" s="1"/>
  <c r="U286" i="92" s="1"/>
  <c r="C127" i="98"/>
  <c r="C145" i="98"/>
  <c r="C147" i="98" s="1"/>
  <c r="C125" i="26"/>
  <c r="C107" i="26"/>
  <c r="D11" i="37"/>
  <c r="E11" i="37" s="1"/>
  <c r="C110" i="85"/>
  <c r="O472" i="92"/>
  <c r="N436" i="92"/>
  <c r="N481" i="92"/>
  <c r="O499" i="92"/>
  <c r="N490" i="92"/>
  <c r="N445" i="92"/>
  <c r="O454" i="92"/>
  <c r="O463" i="92"/>
  <c r="O427" i="92"/>
  <c r="O436" i="92"/>
  <c r="N427" i="92"/>
  <c r="N463" i="92"/>
  <c r="O445" i="92"/>
  <c r="O481" i="92"/>
  <c r="N454" i="92"/>
  <c r="N472" i="92"/>
  <c r="O490" i="92"/>
  <c r="N499" i="92"/>
  <c r="Q489" i="92"/>
  <c r="S489" i="92" s="1"/>
  <c r="V489" i="92" s="1"/>
  <c r="P489" i="92"/>
  <c r="R489" i="92" s="1"/>
  <c r="U489" i="92" s="1"/>
  <c r="Q498" i="92"/>
  <c r="S498" i="92" s="1"/>
  <c r="V498" i="92" s="1"/>
  <c r="P498" i="92"/>
  <c r="R498" i="92" s="1"/>
  <c r="U498" i="92" s="1"/>
  <c r="P462" i="92"/>
  <c r="R462" i="92" s="1"/>
  <c r="U462" i="92" s="1"/>
  <c r="Q462" i="92"/>
  <c r="S462" i="92" s="1"/>
  <c r="V462" i="92" s="1"/>
  <c r="P480" i="92"/>
  <c r="R480" i="92" s="1"/>
  <c r="U480" i="92" s="1"/>
  <c r="Q480" i="92"/>
  <c r="S480" i="92" s="1"/>
  <c r="V480" i="92" s="1"/>
  <c r="Q453" i="92"/>
  <c r="S453" i="92" s="1"/>
  <c r="V453" i="92" s="1"/>
  <c r="P453" i="92"/>
  <c r="R453" i="92" s="1"/>
  <c r="U453" i="92" s="1"/>
  <c r="Q426" i="92"/>
  <c r="S426" i="92" s="1"/>
  <c r="V426" i="92" s="1"/>
  <c r="P426" i="92"/>
  <c r="R426" i="92" s="1"/>
  <c r="U426" i="92" s="1"/>
  <c r="P435" i="92"/>
  <c r="R435" i="92" s="1"/>
  <c r="U435" i="92" s="1"/>
  <c r="Q435" i="92"/>
  <c r="S435" i="92" s="1"/>
  <c r="V435" i="92" s="1"/>
  <c r="Q444" i="92"/>
  <c r="S444" i="92" s="1"/>
  <c r="V444" i="92" s="1"/>
  <c r="P444" i="92"/>
  <c r="R444" i="92" s="1"/>
  <c r="U444" i="92" s="1"/>
  <c r="P471" i="92"/>
  <c r="R471" i="92" s="1"/>
  <c r="U471" i="92" s="1"/>
  <c r="Q471" i="92"/>
  <c r="S471" i="92" s="1"/>
  <c r="V471" i="92" s="1"/>
  <c r="N344" i="92"/>
  <c r="P344" i="92" s="1"/>
  <c r="N353" i="92"/>
  <c r="N290" i="92"/>
  <c r="Q208" i="92"/>
  <c r="P208" i="92"/>
  <c r="I352" i="92"/>
  <c r="J352" i="92"/>
  <c r="G353" i="92"/>
  <c r="G290" i="92"/>
  <c r="N209" i="92"/>
  <c r="L119" i="2"/>
  <c r="E126" i="2"/>
  <c r="G209" i="92"/>
  <c r="H209" i="92"/>
  <c r="S207" i="92"/>
  <c r="V207" i="92" s="1"/>
  <c r="N289" i="92"/>
  <c r="Q289" i="92" s="1"/>
  <c r="L63" i="2"/>
  <c r="I41" i="92" s="1"/>
  <c r="R41" i="92" s="1"/>
  <c r="U41" i="92" s="1"/>
  <c r="I34" i="92"/>
  <c r="R34" i="92" s="1"/>
  <c r="U34" i="92" s="1"/>
  <c r="R207" i="92"/>
  <c r="U207" i="92" s="1"/>
  <c r="I208" i="92"/>
  <c r="J208" i="92"/>
  <c r="I289" i="92"/>
  <c r="J289" i="92"/>
  <c r="S324" i="92"/>
  <c r="V324" i="92" s="1"/>
  <c r="R216" i="92"/>
  <c r="U216" i="92" s="1"/>
  <c r="R234" i="92"/>
  <c r="U234" i="92" s="1"/>
  <c r="R306" i="92"/>
  <c r="U306" i="92" s="1"/>
  <c r="S360" i="92"/>
  <c r="V360" i="92" s="1"/>
  <c r="S261" i="92"/>
  <c r="V261" i="92" s="1"/>
  <c r="R261" i="92"/>
  <c r="U261" i="92" s="1"/>
  <c r="R333" i="92"/>
  <c r="U333" i="92" s="1"/>
  <c r="R369" i="92"/>
  <c r="U369" i="92" s="1"/>
  <c r="S243" i="92"/>
  <c r="V243" i="92" s="1"/>
  <c r="S306" i="92"/>
  <c r="V306" i="92" s="1"/>
  <c r="R279" i="92"/>
  <c r="U279" i="92" s="1"/>
  <c r="S333" i="92"/>
  <c r="V333" i="92" s="1"/>
  <c r="S252" i="92"/>
  <c r="V252" i="92" s="1"/>
  <c r="R252" i="92"/>
  <c r="U252" i="92" s="1"/>
  <c r="R270" i="92"/>
  <c r="U270" i="92" s="1"/>
  <c r="S279" i="92"/>
  <c r="V279" i="92" s="1"/>
  <c r="R342" i="92"/>
  <c r="U342" i="92" s="1"/>
  <c r="S342" i="92"/>
  <c r="V342" i="92" s="1"/>
  <c r="R243" i="92"/>
  <c r="U243" i="92" s="1"/>
  <c r="P235" i="92"/>
  <c r="Q235" i="92"/>
  <c r="R360" i="92"/>
  <c r="U360" i="92" s="1"/>
  <c r="S270" i="92"/>
  <c r="V270" i="92" s="1"/>
  <c r="N236" i="92"/>
  <c r="N281" i="92"/>
  <c r="N263" i="92"/>
  <c r="N272" i="92"/>
  <c r="N254" i="92"/>
  <c r="N317" i="92"/>
  <c r="N308" i="92"/>
  <c r="C116" i="84"/>
  <c r="N245" i="92"/>
  <c r="N326" i="92"/>
  <c r="N335" i="92"/>
  <c r="B19" i="84"/>
  <c r="N313" i="92"/>
  <c r="S234" i="92"/>
  <c r="V234" i="92" s="1"/>
  <c r="P304" i="92"/>
  <c r="Q304" i="92"/>
  <c r="Q244" i="92"/>
  <c r="P244" i="92"/>
  <c r="S369" i="92"/>
  <c r="V369" i="92" s="1"/>
  <c r="R315" i="92"/>
  <c r="U315" i="92" s="1"/>
  <c r="S315" i="92"/>
  <c r="V315" i="92" s="1"/>
  <c r="Q262" i="92"/>
  <c r="P262" i="92"/>
  <c r="R324" i="92"/>
  <c r="U324" i="92" s="1"/>
  <c r="Q253" i="92"/>
  <c r="P253" i="92"/>
  <c r="R99" i="92"/>
  <c r="U99" i="92" s="1"/>
  <c r="R198" i="92"/>
  <c r="U198" i="92" s="1"/>
  <c r="R225" i="92"/>
  <c r="U225" i="92" s="1"/>
  <c r="R180" i="92"/>
  <c r="U180" i="92" s="1"/>
  <c r="S171" i="92"/>
  <c r="V171" i="92" s="1"/>
  <c r="S144" i="92"/>
  <c r="V144" i="92" s="1"/>
  <c r="S117" i="92"/>
  <c r="V117" i="92" s="1"/>
  <c r="R135" i="92"/>
  <c r="U135" i="92" s="1"/>
  <c r="S108" i="92"/>
  <c r="V108" i="92" s="1"/>
  <c r="R117" i="92"/>
  <c r="U117" i="92" s="1"/>
  <c r="S135" i="92"/>
  <c r="V135" i="92" s="1"/>
  <c r="S198" i="92"/>
  <c r="V198" i="92" s="1"/>
  <c r="R108" i="92"/>
  <c r="U108" i="92" s="1"/>
  <c r="S225" i="92"/>
  <c r="V225" i="92" s="1"/>
  <c r="R153" i="92"/>
  <c r="U153" i="92" s="1"/>
  <c r="R171" i="92"/>
  <c r="U171" i="92" s="1"/>
  <c r="S153" i="92"/>
  <c r="V153" i="92" s="1"/>
  <c r="R189" i="92"/>
  <c r="U189" i="92" s="1"/>
  <c r="S180" i="92"/>
  <c r="V180" i="92" s="1"/>
  <c r="S189" i="92"/>
  <c r="V189" i="92" s="1"/>
  <c r="Q109" i="92"/>
  <c r="P109" i="92"/>
  <c r="P217" i="92"/>
  <c r="Q217" i="92"/>
  <c r="P82" i="92"/>
  <c r="R82" i="92" s="1"/>
  <c r="U82" i="92" s="1"/>
  <c r="Q82" i="92"/>
  <c r="S82" i="92" s="1"/>
  <c r="V82" i="92" s="1"/>
  <c r="J271" i="92"/>
  <c r="S271" i="92" s="1"/>
  <c r="V271" i="92" s="1"/>
  <c r="I271" i="92"/>
  <c r="P145" i="92"/>
  <c r="Q145" i="92"/>
  <c r="I316" i="92"/>
  <c r="J316" i="92"/>
  <c r="Q190" i="92"/>
  <c r="P190" i="92"/>
  <c r="N137" i="92"/>
  <c r="N83" i="92"/>
  <c r="N119" i="92"/>
  <c r="N110" i="92"/>
  <c r="G281" i="92"/>
  <c r="N218" i="92"/>
  <c r="N74" i="92"/>
  <c r="G299" i="92"/>
  <c r="N101" i="92"/>
  <c r="N173" i="92"/>
  <c r="N200" i="92"/>
  <c r="G263" i="92"/>
  <c r="N128" i="92"/>
  <c r="G335" i="92"/>
  <c r="G371" i="92"/>
  <c r="C121" i="83"/>
  <c r="G362" i="92"/>
  <c r="G344" i="92"/>
  <c r="N191" i="92"/>
  <c r="N164" i="92"/>
  <c r="N56" i="92"/>
  <c r="N227" i="92"/>
  <c r="N146" i="92"/>
  <c r="G308" i="92"/>
  <c r="G272" i="92"/>
  <c r="G254" i="92"/>
  <c r="N182" i="92"/>
  <c r="G236" i="92"/>
  <c r="N155" i="92"/>
  <c r="G326" i="92"/>
  <c r="G245" i="92"/>
  <c r="G317" i="92"/>
  <c r="N65" i="92"/>
  <c r="P55" i="92"/>
  <c r="R55" i="92" s="1"/>
  <c r="U55" i="92" s="1"/>
  <c r="Q55" i="92"/>
  <c r="S55" i="92" s="1"/>
  <c r="V55" i="92" s="1"/>
  <c r="Q118" i="92"/>
  <c r="P118" i="92"/>
  <c r="P199" i="92"/>
  <c r="Q199" i="92"/>
  <c r="Q100" i="92"/>
  <c r="P100" i="92"/>
  <c r="P163" i="92"/>
  <c r="Q163" i="92"/>
  <c r="I298" i="92"/>
  <c r="J298" i="92"/>
  <c r="S298" i="92" s="1"/>
  <c r="V298" i="92" s="1"/>
  <c r="I253" i="92"/>
  <c r="J253" i="92"/>
  <c r="J304" i="92"/>
  <c r="I304" i="92"/>
  <c r="S216" i="92"/>
  <c r="V216" i="92" s="1"/>
  <c r="S162" i="92"/>
  <c r="V162" i="92" s="1"/>
  <c r="I307" i="92"/>
  <c r="J307" i="92"/>
  <c r="I244" i="92"/>
  <c r="J244" i="92"/>
  <c r="P154" i="92"/>
  <c r="Q154" i="92"/>
  <c r="I370" i="92"/>
  <c r="J370" i="92"/>
  <c r="Q169" i="92"/>
  <c r="S169" i="92" s="1"/>
  <c r="V169" i="92" s="1"/>
  <c r="P169" i="92"/>
  <c r="R169" i="92" s="1"/>
  <c r="U169" i="92" s="1"/>
  <c r="P181" i="92"/>
  <c r="Q181" i="92"/>
  <c r="P172" i="92"/>
  <c r="Q172" i="92"/>
  <c r="P73" i="92"/>
  <c r="R73" i="92" s="1"/>
  <c r="U73" i="92" s="1"/>
  <c r="Q73" i="92"/>
  <c r="S73" i="92" s="1"/>
  <c r="V73" i="92" s="1"/>
  <c r="Q64" i="92"/>
  <c r="S64" i="92" s="1"/>
  <c r="V64" i="92" s="1"/>
  <c r="P64" i="92"/>
  <c r="R64" i="92" s="1"/>
  <c r="U64" i="92" s="1"/>
  <c r="P127" i="92"/>
  <c r="Q127" i="92"/>
  <c r="B19" i="83"/>
  <c r="N178" i="92"/>
  <c r="G313" i="92"/>
  <c r="N52" i="92"/>
  <c r="R162" i="92"/>
  <c r="U162" i="92" s="1"/>
  <c r="I280" i="92"/>
  <c r="J280" i="92"/>
  <c r="Q136" i="92"/>
  <c r="P136" i="92"/>
  <c r="P226" i="92"/>
  <c r="Q226" i="92"/>
  <c r="J262" i="92"/>
  <c r="I262" i="92"/>
  <c r="J325" i="92"/>
  <c r="I325" i="92"/>
  <c r="R144" i="92"/>
  <c r="U144" i="92" s="1"/>
  <c r="I334" i="92"/>
  <c r="J334" i="92"/>
  <c r="J343" i="92"/>
  <c r="I343" i="92"/>
  <c r="J361" i="92"/>
  <c r="I361" i="92"/>
  <c r="I235" i="92"/>
  <c r="J235" i="92"/>
  <c r="I199" i="92"/>
  <c r="J199" i="92"/>
  <c r="I181" i="92"/>
  <c r="J181" i="92"/>
  <c r="I127" i="92"/>
  <c r="J127" i="92"/>
  <c r="I136" i="92"/>
  <c r="J136" i="92"/>
  <c r="J172" i="92"/>
  <c r="I172" i="92"/>
  <c r="I226" i="92"/>
  <c r="J226" i="92"/>
  <c r="I100" i="92"/>
  <c r="J100" i="92"/>
  <c r="S100" i="92" s="1"/>
  <c r="V100" i="92" s="1"/>
  <c r="J118" i="92"/>
  <c r="I118" i="92"/>
  <c r="I145" i="92"/>
  <c r="J145" i="92"/>
  <c r="I190" i="92"/>
  <c r="J190" i="92"/>
  <c r="S190" i="92" s="1"/>
  <c r="V190" i="92" s="1"/>
  <c r="I217" i="92"/>
  <c r="J217" i="92"/>
  <c r="J154" i="92"/>
  <c r="I154" i="92"/>
  <c r="I109" i="92"/>
  <c r="J109" i="92"/>
  <c r="G227" i="92"/>
  <c r="H119" i="92"/>
  <c r="G119" i="92"/>
  <c r="G155" i="92"/>
  <c r="G218" i="92"/>
  <c r="G164" i="92"/>
  <c r="H146" i="92"/>
  <c r="G173" i="92"/>
  <c r="H200" i="92"/>
  <c r="H182" i="92"/>
  <c r="H155" i="92"/>
  <c r="G182" i="92"/>
  <c r="C115" i="82"/>
  <c r="H101" i="92"/>
  <c r="G137" i="92"/>
  <c r="H137" i="92"/>
  <c r="H128" i="92"/>
  <c r="H191" i="92"/>
  <c r="H227" i="92"/>
  <c r="G200" i="92"/>
  <c r="H218" i="92"/>
  <c r="H164" i="92"/>
  <c r="G128" i="92"/>
  <c r="G146" i="92"/>
  <c r="G110" i="92"/>
  <c r="H110" i="92"/>
  <c r="G101" i="92"/>
  <c r="G191" i="92"/>
  <c r="H173" i="92"/>
  <c r="I163" i="92"/>
  <c r="J163" i="92"/>
  <c r="P280" i="92"/>
  <c r="Q280" i="92"/>
  <c r="B129" i="84"/>
  <c r="N371" i="92"/>
  <c r="N362" i="92"/>
  <c r="B82" i="84"/>
  <c r="B83" i="84" s="1"/>
  <c r="R271" i="92" l="1"/>
  <c r="U271" i="92" s="1"/>
  <c r="R208" i="92"/>
  <c r="U208" i="92" s="1"/>
  <c r="C145" i="26"/>
  <c r="C147" i="26" s="1"/>
  <c r="C127" i="26"/>
  <c r="S289" i="92"/>
  <c r="V289" i="92" s="1"/>
  <c r="S208" i="92"/>
  <c r="V208" i="92" s="1"/>
  <c r="Q344" i="92"/>
  <c r="P289" i="92"/>
  <c r="R289" i="92" s="1"/>
  <c r="U289" i="92" s="1"/>
  <c r="P454" i="92"/>
  <c r="R454" i="92" s="1"/>
  <c r="U454" i="92" s="1"/>
  <c r="Q454" i="92"/>
  <c r="S454" i="92" s="1"/>
  <c r="V454" i="92" s="1"/>
  <c r="P445" i="92"/>
  <c r="R445" i="92" s="1"/>
  <c r="U445" i="92" s="1"/>
  <c r="Q445" i="92"/>
  <c r="S445" i="92" s="1"/>
  <c r="V445" i="92" s="1"/>
  <c r="Q472" i="92"/>
  <c r="S472" i="92" s="1"/>
  <c r="V472" i="92" s="1"/>
  <c r="P472" i="92"/>
  <c r="R472" i="92" s="1"/>
  <c r="U472" i="92" s="1"/>
  <c r="Q463" i="92"/>
  <c r="S463" i="92" s="1"/>
  <c r="V463" i="92" s="1"/>
  <c r="P463" i="92"/>
  <c r="R463" i="92" s="1"/>
  <c r="U463" i="92" s="1"/>
  <c r="N491" i="92"/>
  <c r="O482" i="92"/>
  <c r="O491" i="92"/>
  <c r="N464" i="92"/>
  <c r="O500" i="92"/>
  <c r="O464" i="92"/>
  <c r="N500" i="92"/>
  <c r="N473" i="92"/>
  <c r="N482" i="92"/>
  <c r="N455" i="92"/>
  <c r="P455" i="92" s="1"/>
  <c r="R455" i="92" s="1"/>
  <c r="U455" i="92" s="1"/>
  <c r="O473" i="92"/>
  <c r="O437" i="92"/>
  <c r="N437" i="92"/>
  <c r="O446" i="92"/>
  <c r="N428" i="92"/>
  <c r="N446" i="92"/>
  <c r="O455" i="92"/>
  <c r="O428" i="92"/>
  <c r="P490" i="92"/>
  <c r="R490" i="92" s="1"/>
  <c r="U490" i="92" s="1"/>
  <c r="Q490" i="92"/>
  <c r="S490" i="92" s="1"/>
  <c r="V490" i="92" s="1"/>
  <c r="Q427" i="92"/>
  <c r="S427" i="92" s="1"/>
  <c r="V427" i="92" s="1"/>
  <c r="P427" i="92"/>
  <c r="R427" i="92" s="1"/>
  <c r="U427" i="92" s="1"/>
  <c r="P481" i="92"/>
  <c r="R481" i="92" s="1"/>
  <c r="U481" i="92" s="1"/>
  <c r="Q481" i="92"/>
  <c r="S481" i="92" s="1"/>
  <c r="V481" i="92" s="1"/>
  <c r="Q499" i="92"/>
  <c r="S499" i="92" s="1"/>
  <c r="V499" i="92" s="1"/>
  <c r="P499" i="92"/>
  <c r="R499" i="92" s="1"/>
  <c r="U499" i="92" s="1"/>
  <c r="Q436" i="92"/>
  <c r="S436" i="92" s="1"/>
  <c r="V436" i="92" s="1"/>
  <c r="P436" i="92"/>
  <c r="R436" i="92" s="1"/>
  <c r="U436" i="92" s="1"/>
  <c r="I209" i="92"/>
  <c r="J209" i="92"/>
  <c r="L126" i="2"/>
  <c r="J41" i="92" s="1"/>
  <c r="S41" i="92" s="1"/>
  <c r="V41" i="92" s="1"/>
  <c r="J34" i="92"/>
  <c r="S34" i="92" s="1"/>
  <c r="V34" i="92" s="1"/>
  <c r="G210" i="92"/>
  <c r="H210" i="92"/>
  <c r="P290" i="92"/>
  <c r="Q290" i="92"/>
  <c r="Q209" i="92"/>
  <c r="P209" i="92"/>
  <c r="Q353" i="92"/>
  <c r="P353" i="92"/>
  <c r="J290" i="92"/>
  <c r="I290" i="92"/>
  <c r="N210" i="92"/>
  <c r="G291" i="92"/>
  <c r="G354" i="92"/>
  <c r="N318" i="92"/>
  <c r="N291" i="92"/>
  <c r="N354" i="92"/>
  <c r="J353" i="92"/>
  <c r="I353" i="92"/>
  <c r="S244" i="92"/>
  <c r="V244" i="92" s="1"/>
  <c r="S262" i="92"/>
  <c r="V262" i="92" s="1"/>
  <c r="S235" i="92"/>
  <c r="V235" i="92" s="1"/>
  <c r="P298" i="92"/>
  <c r="R298" i="92" s="1"/>
  <c r="U298" i="92" s="1"/>
  <c r="R235" i="92"/>
  <c r="U235" i="92" s="1"/>
  <c r="R244" i="92"/>
  <c r="U244" i="92" s="1"/>
  <c r="S253" i="92"/>
  <c r="V253" i="92" s="1"/>
  <c r="R304" i="92"/>
  <c r="U304" i="92" s="1"/>
  <c r="S304" i="92"/>
  <c r="V304" i="92" s="1"/>
  <c r="P326" i="92"/>
  <c r="Q326" i="92"/>
  <c r="Q281" i="92"/>
  <c r="P281" i="92"/>
  <c r="Q272" i="92"/>
  <c r="P272" i="92"/>
  <c r="P263" i="92"/>
  <c r="Q263" i="92"/>
  <c r="P245" i="92"/>
  <c r="Q245" i="92"/>
  <c r="P236" i="92"/>
  <c r="Q236" i="92"/>
  <c r="N264" i="92"/>
  <c r="N255" i="92"/>
  <c r="C138" i="84"/>
  <c r="N273" i="92"/>
  <c r="N246" i="92"/>
  <c r="N237" i="92"/>
  <c r="N282" i="92"/>
  <c r="N309" i="92"/>
  <c r="P308" i="92"/>
  <c r="Q308" i="92"/>
  <c r="Q335" i="92"/>
  <c r="P335" i="92"/>
  <c r="R253" i="92"/>
  <c r="U253" i="92" s="1"/>
  <c r="P317" i="92"/>
  <c r="Q317" i="92"/>
  <c r="B20" i="84"/>
  <c r="N322" i="92"/>
  <c r="R262" i="92"/>
  <c r="U262" i="92" s="1"/>
  <c r="Q313" i="92"/>
  <c r="P313" i="92"/>
  <c r="Q254" i="92"/>
  <c r="P254" i="92"/>
  <c r="S163" i="92"/>
  <c r="V163" i="92" s="1"/>
  <c r="R154" i="92"/>
  <c r="U154" i="92" s="1"/>
  <c r="S199" i="92"/>
  <c r="V199" i="92" s="1"/>
  <c r="S217" i="92"/>
  <c r="V217" i="92" s="1"/>
  <c r="S226" i="92"/>
  <c r="V226" i="92" s="1"/>
  <c r="R199" i="92"/>
  <c r="U199" i="92" s="1"/>
  <c r="S118" i="92"/>
  <c r="V118" i="92" s="1"/>
  <c r="S136" i="92"/>
  <c r="V136" i="92" s="1"/>
  <c r="R100" i="92"/>
  <c r="U100" i="92" s="1"/>
  <c r="R136" i="92"/>
  <c r="U136" i="92" s="1"/>
  <c r="R217" i="92"/>
  <c r="U217" i="92" s="1"/>
  <c r="S127" i="92"/>
  <c r="V127" i="92" s="1"/>
  <c r="S181" i="92"/>
  <c r="V181" i="92" s="1"/>
  <c r="R190" i="92"/>
  <c r="U190" i="92" s="1"/>
  <c r="R226" i="92"/>
  <c r="U226" i="92" s="1"/>
  <c r="R163" i="92"/>
  <c r="U163" i="92" s="1"/>
  <c r="S109" i="92"/>
  <c r="V109" i="92" s="1"/>
  <c r="S145" i="92"/>
  <c r="V145" i="92" s="1"/>
  <c r="R172" i="92"/>
  <c r="U172" i="92" s="1"/>
  <c r="R109" i="92"/>
  <c r="U109" i="92" s="1"/>
  <c r="R145" i="92"/>
  <c r="U145" i="92" s="1"/>
  <c r="S172" i="92"/>
  <c r="V172" i="92" s="1"/>
  <c r="R181" i="92"/>
  <c r="U181" i="92" s="1"/>
  <c r="I236" i="92"/>
  <c r="J236" i="92"/>
  <c r="Q164" i="92"/>
  <c r="P164" i="92"/>
  <c r="I263" i="92"/>
  <c r="J263" i="92"/>
  <c r="Q110" i="92"/>
  <c r="P110" i="92"/>
  <c r="R127" i="92"/>
  <c r="U127" i="92" s="1"/>
  <c r="P182" i="92"/>
  <c r="Q182" i="92"/>
  <c r="P191" i="92"/>
  <c r="Q191" i="92"/>
  <c r="P200" i="92"/>
  <c r="Q200" i="92"/>
  <c r="P119" i="92"/>
  <c r="Q119" i="92"/>
  <c r="Q56" i="92"/>
  <c r="S56" i="92" s="1"/>
  <c r="V56" i="92" s="1"/>
  <c r="P56" i="92"/>
  <c r="R56" i="92" s="1"/>
  <c r="U56" i="92" s="1"/>
  <c r="Q52" i="92"/>
  <c r="S52" i="92" s="1"/>
  <c r="V52" i="92" s="1"/>
  <c r="P52" i="92"/>
  <c r="R52" i="92" s="1"/>
  <c r="U52" i="92" s="1"/>
  <c r="I254" i="92"/>
  <c r="J254" i="92"/>
  <c r="J344" i="92"/>
  <c r="I344" i="92"/>
  <c r="R344" i="92" s="1"/>
  <c r="U344" i="92" s="1"/>
  <c r="P173" i="92"/>
  <c r="Q173" i="92"/>
  <c r="Q83" i="92"/>
  <c r="S83" i="92" s="1"/>
  <c r="V83" i="92" s="1"/>
  <c r="P83" i="92"/>
  <c r="R83" i="92" s="1"/>
  <c r="U83" i="92" s="1"/>
  <c r="P128" i="92"/>
  <c r="Q128" i="92"/>
  <c r="J313" i="92"/>
  <c r="I313" i="92"/>
  <c r="P65" i="92"/>
  <c r="R65" i="92" s="1"/>
  <c r="U65" i="92" s="1"/>
  <c r="Q65" i="92"/>
  <c r="S65" i="92" s="1"/>
  <c r="V65" i="92" s="1"/>
  <c r="I272" i="92"/>
  <c r="J272" i="92"/>
  <c r="I362" i="92"/>
  <c r="J362" i="92"/>
  <c r="Q101" i="92"/>
  <c r="P101" i="92"/>
  <c r="Q137" i="92"/>
  <c r="P137" i="92"/>
  <c r="R118" i="92"/>
  <c r="U118" i="92" s="1"/>
  <c r="Q178" i="92"/>
  <c r="S178" i="92" s="1"/>
  <c r="V178" i="92" s="1"/>
  <c r="P178" i="92"/>
  <c r="R178" i="92" s="1"/>
  <c r="U178" i="92" s="1"/>
  <c r="I317" i="92"/>
  <c r="J317" i="92"/>
  <c r="J308" i="92"/>
  <c r="I308" i="92"/>
  <c r="C144" i="83"/>
  <c r="G273" i="92"/>
  <c r="N75" i="92"/>
  <c r="N57" i="92"/>
  <c r="N156" i="92"/>
  <c r="N102" i="92"/>
  <c r="N66" i="92"/>
  <c r="G363" i="92"/>
  <c r="G336" i="92"/>
  <c r="G372" i="92"/>
  <c r="N138" i="92"/>
  <c r="N183" i="92"/>
  <c r="G237" i="92"/>
  <c r="N165" i="92"/>
  <c r="G300" i="92"/>
  <c r="N192" i="92"/>
  <c r="G264" i="92"/>
  <c r="N174" i="92"/>
  <c r="N129" i="92"/>
  <c r="G345" i="92"/>
  <c r="N219" i="92"/>
  <c r="G327" i="92"/>
  <c r="G255" i="92"/>
  <c r="N147" i="92"/>
  <c r="N201" i="92"/>
  <c r="G318" i="92"/>
  <c r="G282" i="92"/>
  <c r="G246" i="92"/>
  <c r="N120" i="92"/>
  <c r="G309" i="92"/>
  <c r="N84" i="92"/>
  <c r="N228" i="92"/>
  <c r="N111" i="92"/>
  <c r="I299" i="92"/>
  <c r="R299" i="92" s="1"/>
  <c r="U299" i="92" s="1"/>
  <c r="J299" i="92"/>
  <c r="S299" i="92" s="1"/>
  <c r="V299" i="92" s="1"/>
  <c r="I281" i="92"/>
  <c r="J281" i="92"/>
  <c r="S280" i="92"/>
  <c r="V280" i="92" s="1"/>
  <c r="S154" i="92"/>
  <c r="V154" i="92" s="1"/>
  <c r="B20" i="83"/>
  <c r="N61" i="92"/>
  <c r="N187" i="92"/>
  <c r="G322" i="92"/>
  <c r="J245" i="92"/>
  <c r="I245" i="92"/>
  <c r="P146" i="92"/>
  <c r="Q146" i="92"/>
  <c r="J371" i="92"/>
  <c r="I371" i="92"/>
  <c r="P74" i="92"/>
  <c r="R74" i="92" s="1"/>
  <c r="U74" i="92" s="1"/>
  <c r="Q74" i="92"/>
  <c r="S74" i="92" s="1"/>
  <c r="V74" i="92" s="1"/>
  <c r="Q155" i="92"/>
  <c r="P155" i="92"/>
  <c r="R280" i="92"/>
  <c r="U280" i="92" s="1"/>
  <c r="I326" i="92"/>
  <c r="J326" i="92"/>
  <c r="P227" i="92"/>
  <c r="Q227" i="92"/>
  <c r="J335" i="92"/>
  <c r="I335" i="92"/>
  <c r="Q218" i="92"/>
  <c r="P218" i="92"/>
  <c r="I200" i="92"/>
  <c r="I227" i="92"/>
  <c r="J227" i="92"/>
  <c r="I146" i="92"/>
  <c r="J146" i="92"/>
  <c r="I128" i="92"/>
  <c r="J128" i="92"/>
  <c r="I137" i="92"/>
  <c r="J137" i="92"/>
  <c r="I173" i="92"/>
  <c r="J173" i="92"/>
  <c r="J164" i="92"/>
  <c r="I164" i="92"/>
  <c r="H138" i="92"/>
  <c r="H201" i="92"/>
  <c r="G219" i="92"/>
  <c r="G165" i="92"/>
  <c r="H228" i="92"/>
  <c r="G174" i="92"/>
  <c r="G111" i="92"/>
  <c r="H120" i="92"/>
  <c r="G183" i="92"/>
  <c r="H165" i="92"/>
  <c r="C137" i="82"/>
  <c r="H156" i="92"/>
  <c r="H111" i="92"/>
  <c r="G201" i="92"/>
  <c r="H129" i="92"/>
  <c r="G102" i="92"/>
  <c r="G192" i="92"/>
  <c r="H183" i="92"/>
  <c r="G228" i="92"/>
  <c r="H102" i="92"/>
  <c r="H174" i="92"/>
  <c r="G129" i="92"/>
  <c r="H219" i="92"/>
  <c r="G156" i="92"/>
  <c r="G147" i="92"/>
  <c r="G120" i="92"/>
  <c r="H147" i="92"/>
  <c r="H192" i="92"/>
  <c r="G138" i="92"/>
  <c r="I218" i="92"/>
  <c r="J218" i="92"/>
  <c r="I191" i="92"/>
  <c r="J191" i="92"/>
  <c r="J200" i="92"/>
  <c r="I182" i="92"/>
  <c r="J182" i="92"/>
  <c r="I155" i="92"/>
  <c r="J155" i="92"/>
  <c r="I110" i="92"/>
  <c r="J110" i="92"/>
  <c r="J101" i="92"/>
  <c r="I101" i="92"/>
  <c r="I119" i="92"/>
  <c r="J119" i="92"/>
  <c r="P362" i="92"/>
  <c r="Q362" i="92"/>
  <c r="Q318" i="92"/>
  <c r="P318" i="92"/>
  <c r="Q371" i="92"/>
  <c r="P371" i="92"/>
  <c r="B130" i="84"/>
  <c r="N327" i="92"/>
  <c r="N307" i="92"/>
  <c r="B84" i="84"/>
  <c r="S344" i="92" l="1"/>
  <c r="V344" i="92" s="1"/>
  <c r="R191" i="92"/>
  <c r="U191" i="92" s="1"/>
  <c r="R209" i="92"/>
  <c r="U209" i="92" s="1"/>
  <c r="R137" i="92"/>
  <c r="U137" i="92" s="1"/>
  <c r="S290" i="92"/>
  <c r="V290" i="92" s="1"/>
  <c r="Q482" i="92"/>
  <c r="S482" i="92" s="1"/>
  <c r="V482" i="92" s="1"/>
  <c r="Q428" i="92"/>
  <c r="S428" i="92" s="1"/>
  <c r="V428" i="92" s="1"/>
  <c r="P428" i="92"/>
  <c r="R428" i="92" s="1"/>
  <c r="U428" i="92" s="1"/>
  <c r="Q446" i="92"/>
  <c r="S446" i="92" s="1"/>
  <c r="V446" i="92" s="1"/>
  <c r="P446" i="92"/>
  <c r="R446" i="92" s="1"/>
  <c r="U446" i="92" s="1"/>
  <c r="P437" i="92"/>
  <c r="R437" i="92" s="1"/>
  <c r="U437" i="92" s="1"/>
  <c r="Q437" i="92"/>
  <c r="S437" i="92" s="1"/>
  <c r="V437" i="92" s="1"/>
  <c r="Q464" i="92"/>
  <c r="S464" i="92" s="1"/>
  <c r="V464" i="92" s="1"/>
  <c r="P464" i="92"/>
  <c r="R464" i="92" s="1"/>
  <c r="U464" i="92" s="1"/>
  <c r="P473" i="92"/>
  <c r="R473" i="92" s="1"/>
  <c r="U473" i="92" s="1"/>
  <c r="Q473" i="92"/>
  <c r="S473" i="92" s="1"/>
  <c r="V473" i="92" s="1"/>
  <c r="P500" i="92"/>
  <c r="R500" i="92" s="1"/>
  <c r="U500" i="92" s="1"/>
  <c r="Q500" i="92"/>
  <c r="S500" i="92" s="1"/>
  <c r="V500" i="92" s="1"/>
  <c r="Q455" i="92"/>
  <c r="S455" i="92" s="1"/>
  <c r="V455" i="92" s="1"/>
  <c r="P482" i="92"/>
  <c r="R482" i="92" s="1"/>
  <c r="U482" i="92" s="1"/>
  <c r="P491" i="92"/>
  <c r="R491" i="92" s="1"/>
  <c r="U491" i="92" s="1"/>
  <c r="Q491" i="92"/>
  <c r="S491" i="92" s="1"/>
  <c r="V491" i="92" s="1"/>
  <c r="I156" i="92"/>
  <c r="G355" i="92"/>
  <c r="G292" i="92"/>
  <c r="N211" i="92"/>
  <c r="S353" i="92"/>
  <c r="V353" i="92" s="1"/>
  <c r="J210" i="92"/>
  <c r="I210" i="92"/>
  <c r="Q354" i="92"/>
  <c r="Q291" i="92"/>
  <c r="P291" i="92"/>
  <c r="J354" i="92"/>
  <c r="I354" i="92"/>
  <c r="G211" i="92"/>
  <c r="H211" i="92"/>
  <c r="J291" i="92"/>
  <c r="I291" i="92"/>
  <c r="S209" i="92"/>
  <c r="V209" i="92" s="1"/>
  <c r="Q210" i="92"/>
  <c r="P210" i="92"/>
  <c r="N292" i="92"/>
  <c r="N355" i="92"/>
  <c r="R353" i="92"/>
  <c r="U353" i="92" s="1"/>
  <c r="R290" i="92"/>
  <c r="U290" i="92" s="1"/>
  <c r="J138" i="92"/>
  <c r="R326" i="92"/>
  <c r="U326" i="92" s="1"/>
  <c r="S254" i="92"/>
  <c r="V254" i="92" s="1"/>
  <c r="R245" i="92"/>
  <c r="U245" i="92" s="1"/>
  <c r="S326" i="92"/>
  <c r="V326" i="92" s="1"/>
  <c r="S245" i="92"/>
  <c r="V245" i="92" s="1"/>
  <c r="S272" i="92"/>
  <c r="V272" i="92" s="1"/>
  <c r="R263" i="92"/>
  <c r="U263" i="92" s="1"/>
  <c r="R281" i="92"/>
  <c r="U281" i="92" s="1"/>
  <c r="R308" i="92"/>
  <c r="U308" i="92" s="1"/>
  <c r="R317" i="92"/>
  <c r="U317" i="92" s="1"/>
  <c r="N373" i="92"/>
  <c r="P373" i="92" s="1"/>
  <c r="S308" i="92"/>
  <c r="V308" i="92" s="1"/>
  <c r="R236" i="92"/>
  <c r="U236" i="92" s="1"/>
  <c r="S317" i="92"/>
  <c r="V317" i="92" s="1"/>
  <c r="R254" i="92"/>
  <c r="U254" i="92" s="1"/>
  <c r="R272" i="92"/>
  <c r="U272" i="92" s="1"/>
  <c r="S281" i="92"/>
  <c r="V281" i="92" s="1"/>
  <c r="S236" i="92"/>
  <c r="V236" i="92" s="1"/>
  <c r="P255" i="92"/>
  <c r="Q255" i="92"/>
  <c r="P322" i="92"/>
  <c r="Q322" i="92"/>
  <c r="P264" i="92"/>
  <c r="Q264" i="92"/>
  <c r="R313" i="92"/>
  <c r="U313" i="92" s="1"/>
  <c r="B21" i="84"/>
  <c r="B22" i="84" s="1"/>
  <c r="N349" i="92" s="1"/>
  <c r="N331" i="92"/>
  <c r="Q309" i="92"/>
  <c r="P309" i="92"/>
  <c r="Q273" i="92"/>
  <c r="P273" i="92"/>
  <c r="N265" i="92"/>
  <c r="N274" i="92"/>
  <c r="N256" i="92"/>
  <c r="N283" i="92"/>
  <c r="N247" i="92"/>
  <c r="C160" i="84"/>
  <c r="N310" i="92"/>
  <c r="N328" i="92"/>
  <c r="N238" i="92"/>
  <c r="N319" i="92"/>
  <c r="N337" i="92"/>
  <c r="N346" i="92"/>
  <c r="Q282" i="92"/>
  <c r="P282" i="92"/>
  <c r="R335" i="92"/>
  <c r="U335" i="92" s="1"/>
  <c r="S335" i="92"/>
  <c r="V335" i="92" s="1"/>
  <c r="S313" i="92"/>
  <c r="V313" i="92" s="1"/>
  <c r="P237" i="92"/>
  <c r="Q237" i="92"/>
  <c r="N364" i="92"/>
  <c r="P364" i="92" s="1"/>
  <c r="S263" i="92"/>
  <c r="V263" i="92" s="1"/>
  <c r="Q246" i="92"/>
  <c r="P246" i="92"/>
  <c r="S191" i="92"/>
  <c r="V191" i="92" s="1"/>
  <c r="R119" i="92"/>
  <c r="U119" i="92" s="1"/>
  <c r="S119" i="92"/>
  <c r="V119" i="92" s="1"/>
  <c r="R155" i="92"/>
  <c r="U155" i="92" s="1"/>
  <c r="R182" i="92"/>
  <c r="U182" i="92" s="1"/>
  <c r="R173" i="92"/>
  <c r="U173" i="92" s="1"/>
  <c r="R101" i="92"/>
  <c r="U101" i="92" s="1"/>
  <c r="S200" i="92"/>
  <c r="V200" i="92" s="1"/>
  <c r="R164" i="92"/>
  <c r="U164" i="92" s="1"/>
  <c r="S182" i="92"/>
  <c r="V182" i="92" s="1"/>
  <c r="S173" i="92"/>
  <c r="V173" i="92" s="1"/>
  <c r="S164" i="92"/>
  <c r="V164" i="92" s="1"/>
  <c r="S218" i="92"/>
  <c r="V218" i="92" s="1"/>
  <c r="R146" i="92"/>
  <c r="U146" i="92" s="1"/>
  <c r="S128" i="92"/>
  <c r="V128" i="92" s="1"/>
  <c r="R110" i="92"/>
  <c r="U110" i="92" s="1"/>
  <c r="R128" i="92"/>
  <c r="U128" i="92" s="1"/>
  <c r="R200" i="92"/>
  <c r="U200" i="92" s="1"/>
  <c r="S362" i="92"/>
  <c r="V362" i="92" s="1"/>
  <c r="S155" i="92"/>
  <c r="V155" i="92" s="1"/>
  <c r="R362" i="92"/>
  <c r="U362" i="92" s="1"/>
  <c r="S101" i="92"/>
  <c r="V101" i="92" s="1"/>
  <c r="S146" i="92"/>
  <c r="V146" i="92" s="1"/>
  <c r="P183" i="92"/>
  <c r="Q183" i="92"/>
  <c r="J282" i="92"/>
  <c r="I282" i="92"/>
  <c r="Q129" i="92"/>
  <c r="P129" i="92"/>
  <c r="Q138" i="92"/>
  <c r="P138" i="92"/>
  <c r="P75" i="92"/>
  <c r="R75" i="92" s="1"/>
  <c r="U75" i="92" s="1"/>
  <c r="Q75" i="92"/>
  <c r="S75" i="92" s="1"/>
  <c r="V75" i="92" s="1"/>
  <c r="S227" i="92"/>
  <c r="V227" i="92" s="1"/>
  <c r="B21" i="83"/>
  <c r="G331" i="92"/>
  <c r="N70" i="92"/>
  <c r="N196" i="92"/>
  <c r="I318" i="92"/>
  <c r="R318" i="92" s="1"/>
  <c r="U318" i="92" s="1"/>
  <c r="J318" i="92"/>
  <c r="S318" i="92" s="1"/>
  <c r="V318" i="92" s="1"/>
  <c r="Q174" i="92"/>
  <c r="P174" i="92"/>
  <c r="J372" i="92"/>
  <c r="I372" i="92"/>
  <c r="J273" i="92"/>
  <c r="I273" i="92"/>
  <c r="R227" i="92"/>
  <c r="U227" i="92" s="1"/>
  <c r="Q111" i="92"/>
  <c r="P111" i="92"/>
  <c r="P201" i="92"/>
  <c r="Q201" i="92"/>
  <c r="I264" i="92"/>
  <c r="J264" i="92"/>
  <c r="J336" i="92"/>
  <c r="I336" i="92"/>
  <c r="N76" i="92"/>
  <c r="G247" i="92"/>
  <c r="G283" i="92"/>
  <c r="C167" i="83"/>
  <c r="N121" i="92"/>
  <c r="N139" i="92"/>
  <c r="N193" i="92"/>
  <c r="N184" i="92"/>
  <c r="N175" i="92"/>
  <c r="G364" i="92"/>
  <c r="G301" i="92"/>
  <c r="N112" i="92"/>
  <c r="N103" i="92"/>
  <c r="N67" i="92"/>
  <c r="G274" i="92"/>
  <c r="N148" i="92"/>
  <c r="N85" i="92"/>
  <c r="G328" i="92"/>
  <c r="N202" i="92"/>
  <c r="N157" i="92"/>
  <c r="G310" i="92"/>
  <c r="G346" i="92"/>
  <c r="G238" i="92"/>
  <c r="G373" i="92"/>
  <c r="N130" i="92"/>
  <c r="G265" i="92"/>
  <c r="N220" i="92"/>
  <c r="N229" i="92"/>
  <c r="G319" i="92"/>
  <c r="G337" i="92"/>
  <c r="N58" i="92"/>
  <c r="G256" i="92"/>
  <c r="N166" i="92"/>
  <c r="I345" i="92"/>
  <c r="J345" i="92"/>
  <c r="R371" i="92"/>
  <c r="U371" i="92" s="1"/>
  <c r="S137" i="92"/>
  <c r="V137" i="92" s="1"/>
  <c r="S110" i="92"/>
  <c r="V110" i="92" s="1"/>
  <c r="Q228" i="92"/>
  <c r="P228" i="92"/>
  <c r="Q147" i="92"/>
  <c r="P147" i="92"/>
  <c r="P192" i="92"/>
  <c r="Q192" i="92"/>
  <c r="J363" i="92"/>
  <c r="I363" i="92"/>
  <c r="S371" i="92"/>
  <c r="V371" i="92" s="1"/>
  <c r="Q84" i="92"/>
  <c r="S84" i="92" s="1"/>
  <c r="V84" i="92" s="1"/>
  <c r="P84" i="92"/>
  <c r="R84" i="92" s="1"/>
  <c r="U84" i="92" s="1"/>
  <c r="I255" i="92"/>
  <c r="J255" i="92"/>
  <c r="J300" i="92"/>
  <c r="S300" i="92" s="1"/>
  <c r="V300" i="92" s="1"/>
  <c r="I300" i="92"/>
  <c r="R300" i="92" s="1"/>
  <c r="U300" i="92" s="1"/>
  <c r="Q66" i="92"/>
  <c r="S66" i="92" s="1"/>
  <c r="V66" i="92" s="1"/>
  <c r="P66" i="92"/>
  <c r="R66" i="92" s="1"/>
  <c r="U66" i="92" s="1"/>
  <c r="J246" i="92"/>
  <c r="I246" i="92"/>
  <c r="R218" i="92"/>
  <c r="U218" i="92" s="1"/>
  <c r="J309" i="92"/>
  <c r="I309" i="92"/>
  <c r="J327" i="92"/>
  <c r="I327" i="92"/>
  <c r="P165" i="92"/>
  <c r="Q165" i="92"/>
  <c r="Q102" i="92"/>
  <c r="P102" i="92"/>
  <c r="Q187" i="92"/>
  <c r="S187" i="92" s="1"/>
  <c r="V187" i="92" s="1"/>
  <c r="P187" i="92"/>
  <c r="R187" i="92" s="1"/>
  <c r="U187" i="92" s="1"/>
  <c r="Q57" i="92"/>
  <c r="S57" i="92" s="1"/>
  <c r="V57" i="92" s="1"/>
  <c r="P57" i="92"/>
  <c r="R57" i="92" s="1"/>
  <c r="U57" i="92" s="1"/>
  <c r="Q61" i="92"/>
  <c r="S61" i="92" s="1"/>
  <c r="V61" i="92" s="1"/>
  <c r="P61" i="92"/>
  <c r="R61" i="92" s="1"/>
  <c r="U61" i="92" s="1"/>
  <c r="J322" i="92"/>
  <c r="I322" i="92"/>
  <c r="Q120" i="92"/>
  <c r="P120" i="92"/>
  <c r="P219" i="92"/>
  <c r="Q219" i="92"/>
  <c r="I237" i="92"/>
  <c r="J237" i="92"/>
  <c r="P156" i="92"/>
  <c r="Q156" i="92"/>
  <c r="I183" i="92"/>
  <c r="J111" i="92"/>
  <c r="I111" i="92"/>
  <c r="J129" i="92"/>
  <c r="I129" i="92"/>
  <c r="J201" i="92"/>
  <c r="I201" i="92"/>
  <c r="I174" i="92"/>
  <c r="J174" i="92"/>
  <c r="J102" i="92"/>
  <c r="I102" i="92"/>
  <c r="J156" i="92"/>
  <c r="I165" i="92"/>
  <c r="J165" i="92"/>
  <c r="I228" i="92"/>
  <c r="J228" i="92"/>
  <c r="H202" i="92"/>
  <c r="G184" i="92"/>
  <c r="G130" i="92"/>
  <c r="G157" i="92"/>
  <c r="G193" i="92"/>
  <c r="H121" i="92"/>
  <c r="H184" i="92"/>
  <c r="H175" i="92"/>
  <c r="G103" i="92"/>
  <c r="H139" i="92"/>
  <c r="H166" i="92"/>
  <c r="H103" i="92"/>
  <c r="G220" i="92"/>
  <c r="H193" i="92"/>
  <c r="H148" i="92"/>
  <c r="G166" i="92"/>
  <c r="G139" i="92"/>
  <c r="G202" i="92"/>
  <c r="H112" i="92"/>
  <c r="H229" i="92"/>
  <c r="G175" i="92"/>
  <c r="C159" i="82"/>
  <c r="H157" i="92"/>
  <c r="H220" i="92"/>
  <c r="G121" i="92"/>
  <c r="G148" i="92"/>
  <c r="G112" i="92"/>
  <c r="H130" i="92"/>
  <c r="G229" i="92"/>
  <c r="I219" i="92"/>
  <c r="J219" i="92"/>
  <c r="J120" i="92"/>
  <c r="I120" i="92"/>
  <c r="I147" i="92"/>
  <c r="J147" i="92"/>
  <c r="J192" i="92"/>
  <c r="I192" i="92"/>
  <c r="J183" i="92"/>
  <c r="I138" i="92"/>
  <c r="Q327" i="92"/>
  <c r="P327" i="92"/>
  <c r="B131" i="84"/>
  <c r="P354" i="92" s="1"/>
  <c r="N336" i="92"/>
  <c r="N316" i="92"/>
  <c r="B85" i="84"/>
  <c r="P307" i="92"/>
  <c r="R307" i="92" s="1"/>
  <c r="U307" i="92" s="1"/>
  <c r="Q307" i="92"/>
  <c r="S307" i="92" s="1"/>
  <c r="V307" i="92" s="1"/>
  <c r="S255" i="92" l="1"/>
  <c r="V255" i="92" s="1"/>
  <c r="R291" i="92"/>
  <c r="U291" i="92" s="1"/>
  <c r="R156" i="92"/>
  <c r="U156" i="92" s="1"/>
  <c r="S354" i="92"/>
  <c r="V354" i="92" s="1"/>
  <c r="R255" i="92"/>
  <c r="U255" i="92" s="1"/>
  <c r="S210" i="92"/>
  <c r="V210" i="92" s="1"/>
  <c r="R309" i="92"/>
  <c r="U309" i="92" s="1"/>
  <c r="S291" i="92"/>
  <c r="V291" i="92" s="1"/>
  <c r="R210" i="92"/>
  <c r="U210" i="92" s="1"/>
  <c r="N293" i="92"/>
  <c r="N356" i="92"/>
  <c r="Q355" i="92"/>
  <c r="P355" i="92"/>
  <c r="I211" i="92"/>
  <c r="J211" i="92"/>
  <c r="G212" i="92"/>
  <c r="H212" i="92"/>
  <c r="Q292" i="92"/>
  <c r="P292" i="92"/>
  <c r="R354" i="92"/>
  <c r="U354" i="92" s="1"/>
  <c r="G293" i="92"/>
  <c r="N212" i="92"/>
  <c r="G356" i="92"/>
  <c r="Q211" i="92"/>
  <c r="P211" i="92"/>
  <c r="P205" i="92"/>
  <c r="R205" i="92" s="1"/>
  <c r="U205" i="92" s="1"/>
  <c r="I349" i="92"/>
  <c r="Q349" i="92"/>
  <c r="S349" i="92" s="1"/>
  <c r="V349" i="92" s="1"/>
  <c r="P349" i="92"/>
  <c r="I292" i="92"/>
  <c r="J292" i="92"/>
  <c r="J355" i="92"/>
  <c r="I355" i="92"/>
  <c r="S138" i="92"/>
  <c r="V138" i="92" s="1"/>
  <c r="R201" i="92"/>
  <c r="U201" i="92" s="1"/>
  <c r="S309" i="92"/>
  <c r="V309" i="92" s="1"/>
  <c r="R237" i="92"/>
  <c r="U237" i="92" s="1"/>
  <c r="S282" i="92"/>
  <c r="V282" i="92" s="1"/>
  <c r="Q364" i="92"/>
  <c r="S237" i="92"/>
  <c r="V237" i="92" s="1"/>
  <c r="Q373" i="92"/>
  <c r="R273" i="92"/>
  <c r="U273" i="92" s="1"/>
  <c r="S264" i="92"/>
  <c r="V264" i="92" s="1"/>
  <c r="S273" i="92"/>
  <c r="V273" i="92" s="1"/>
  <c r="R246" i="92"/>
  <c r="U246" i="92" s="1"/>
  <c r="R282" i="92"/>
  <c r="U282" i="92" s="1"/>
  <c r="S246" i="92"/>
  <c r="V246" i="92" s="1"/>
  <c r="S322" i="92"/>
  <c r="V322" i="92" s="1"/>
  <c r="R322" i="92"/>
  <c r="U322" i="92" s="1"/>
  <c r="Q274" i="92"/>
  <c r="P274" i="92"/>
  <c r="P238" i="92"/>
  <c r="Q238" i="92"/>
  <c r="P265" i="92"/>
  <c r="Q265" i="92"/>
  <c r="P337" i="92"/>
  <c r="Q337" i="92"/>
  <c r="P328" i="92"/>
  <c r="Q328" i="92"/>
  <c r="P256" i="92"/>
  <c r="Q256" i="92"/>
  <c r="P319" i="92"/>
  <c r="Q319" i="92"/>
  <c r="Q310" i="92"/>
  <c r="P310" i="92"/>
  <c r="N365" i="92"/>
  <c r="N374" i="92"/>
  <c r="N284" i="92"/>
  <c r="N320" i="92"/>
  <c r="N248" i="92"/>
  <c r="N347" i="92"/>
  <c r="N329" i="92"/>
  <c r="N239" i="92"/>
  <c r="N311" i="92"/>
  <c r="N275" i="92"/>
  <c r="N266" i="92"/>
  <c r="N257" i="92"/>
  <c r="N338" i="92"/>
  <c r="N340" i="92"/>
  <c r="Q247" i="92"/>
  <c r="P247" i="92"/>
  <c r="R264" i="92"/>
  <c r="U264" i="92" s="1"/>
  <c r="Q346" i="92"/>
  <c r="P346" i="92"/>
  <c r="Q283" i="92"/>
  <c r="P283" i="92"/>
  <c r="P331" i="92"/>
  <c r="Q331" i="92"/>
  <c r="S111" i="92"/>
  <c r="V111" i="92" s="1"/>
  <c r="R174" i="92"/>
  <c r="U174" i="92" s="1"/>
  <c r="R147" i="92"/>
  <c r="U147" i="92" s="1"/>
  <c r="R183" i="92"/>
  <c r="U183" i="92" s="1"/>
  <c r="R228" i="92"/>
  <c r="U228" i="92" s="1"/>
  <c r="S327" i="92"/>
  <c r="V327" i="92" s="1"/>
  <c r="S183" i="92"/>
  <c r="V183" i="92" s="1"/>
  <c r="S228" i="92"/>
  <c r="V228" i="92" s="1"/>
  <c r="S120" i="92"/>
  <c r="V120" i="92" s="1"/>
  <c r="S156" i="92"/>
  <c r="V156" i="92" s="1"/>
  <c r="R102" i="92"/>
  <c r="U102" i="92" s="1"/>
  <c r="R111" i="92"/>
  <c r="U111" i="92" s="1"/>
  <c r="S174" i="92"/>
  <c r="V174" i="92" s="1"/>
  <c r="R327" i="92"/>
  <c r="U327" i="92" s="1"/>
  <c r="S147" i="92"/>
  <c r="V147" i="92" s="1"/>
  <c r="R120" i="92"/>
  <c r="U120" i="92" s="1"/>
  <c r="R165" i="92"/>
  <c r="U165" i="92" s="1"/>
  <c r="R129" i="92"/>
  <c r="U129" i="92" s="1"/>
  <c r="S129" i="92"/>
  <c r="V129" i="92" s="1"/>
  <c r="S201" i="92"/>
  <c r="V201" i="92" s="1"/>
  <c r="R192" i="92"/>
  <c r="U192" i="92" s="1"/>
  <c r="S192" i="92"/>
  <c r="V192" i="92" s="1"/>
  <c r="Q193" i="92"/>
  <c r="P193" i="92"/>
  <c r="R138" i="92"/>
  <c r="U138" i="92" s="1"/>
  <c r="I337" i="92"/>
  <c r="J337" i="92"/>
  <c r="J346" i="92"/>
  <c r="I346" i="92"/>
  <c r="P67" i="92"/>
  <c r="R67" i="92" s="1"/>
  <c r="U67" i="92" s="1"/>
  <c r="Q67" i="92"/>
  <c r="S67" i="92" s="1"/>
  <c r="V67" i="92" s="1"/>
  <c r="Q139" i="92"/>
  <c r="P139" i="92"/>
  <c r="P196" i="92"/>
  <c r="R196" i="92" s="1"/>
  <c r="U196" i="92" s="1"/>
  <c r="Q196" i="92"/>
  <c r="S196" i="92" s="1"/>
  <c r="V196" i="92" s="1"/>
  <c r="S102" i="92"/>
  <c r="V102" i="92" s="1"/>
  <c r="J319" i="92"/>
  <c r="I319" i="92"/>
  <c r="J310" i="92"/>
  <c r="I310" i="92"/>
  <c r="P103" i="92"/>
  <c r="Q103" i="92"/>
  <c r="Q121" i="92"/>
  <c r="P121" i="92"/>
  <c r="Q70" i="92"/>
  <c r="S70" i="92" s="1"/>
  <c r="V70" i="92" s="1"/>
  <c r="P70" i="92"/>
  <c r="R70" i="92" s="1"/>
  <c r="U70" i="92" s="1"/>
  <c r="S219" i="92"/>
  <c r="V219" i="92" s="1"/>
  <c r="P229" i="92"/>
  <c r="Q229" i="92"/>
  <c r="Q157" i="92"/>
  <c r="P157" i="92"/>
  <c r="Q112" i="92"/>
  <c r="P112" i="92"/>
  <c r="G257" i="92"/>
  <c r="N59" i="92"/>
  <c r="N104" i="92"/>
  <c r="G275" i="92"/>
  <c r="G302" i="92"/>
  <c r="N230" i="92"/>
  <c r="N158" i="92"/>
  <c r="G248" i="92"/>
  <c r="G239" i="92"/>
  <c r="N140" i="92"/>
  <c r="N86" i="92"/>
  <c r="G311" i="92"/>
  <c r="N68" i="92"/>
  <c r="N149" i="92"/>
  <c r="G329" i="92"/>
  <c r="G320" i="92"/>
  <c r="N185" i="92"/>
  <c r="N131" i="92"/>
  <c r="G338" i="92"/>
  <c r="G284" i="92"/>
  <c r="N194" i="92"/>
  <c r="N122" i="92"/>
  <c r="G266" i="92"/>
  <c r="N77" i="92"/>
  <c r="G347" i="92"/>
  <c r="N203" i="92"/>
  <c r="G374" i="92"/>
  <c r="N221" i="92"/>
  <c r="N176" i="92"/>
  <c r="N113" i="92"/>
  <c r="N167" i="92"/>
  <c r="G365" i="92"/>
  <c r="J331" i="92"/>
  <c r="I331" i="92"/>
  <c r="R219" i="92"/>
  <c r="U219" i="92" s="1"/>
  <c r="P220" i="92"/>
  <c r="Q220" i="92"/>
  <c r="Q202" i="92"/>
  <c r="P202" i="92"/>
  <c r="J301" i="92"/>
  <c r="S301" i="92" s="1"/>
  <c r="V301" i="92" s="1"/>
  <c r="I301" i="92"/>
  <c r="R301" i="92" s="1"/>
  <c r="U301" i="92" s="1"/>
  <c r="J283" i="92"/>
  <c r="I283" i="92"/>
  <c r="G340" i="92"/>
  <c r="I274" i="92"/>
  <c r="J274" i="92"/>
  <c r="J265" i="92"/>
  <c r="I265" i="92"/>
  <c r="I328" i="92"/>
  <c r="J328" i="92"/>
  <c r="J364" i="92"/>
  <c r="I364" i="92"/>
  <c r="R364" i="92" s="1"/>
  <c r="U364" i="92" s="1"/>
  <c r="J247" i="92"/>
  <c r="I247" i="92"/>
  <c r="Q58" i="92"/>
  <c r="S58" i="92" s="1"/>
  <c r="V58" i="92" s="1"/>
  <c r="P58" i="92"/>
  <c r="R58" i="92" s="1"/>
  <c r="U58" i="92" s="1"/>
  <c r="S165" i="92"/>
  <c r="V165" i="92" s="1"/>
  <c r="P166" i="92"/>
  <c r="Q166" i="92"/>
  <c r="Q130" i="92"/>
  <c r="P130" i="92"/>
  <c r="P85" i="92"/>
  <c r="R85" i="92" s="1"/>
  <c r="U85" i="92" s="1"/>
  <c r="Q85" i="92"/>
  <c r="S85" i="92" s="1"/>
  <c r="V85" i="92" s="1"/>
  <c r="P175" i="92"/>
  <c r="Q175" i="92"/>
  <c r="P76" i="92"/>
  <c r="R76" i="92" s="1"/>
  <c r="U76" i="92" s="1"/>
  <c r="Q76" i="92"/>
  <c r="S76" i="92" s="1"/>
  <c r="V76" i="92" s="1"/>
  <c r="I238" i="92"/>
  <c r="J238" i="92"/>
  <c r="I256" i="92"/>
  <c r="J256" i="92"/>
  <c r="I373" i="92"/>
  <c r="R373" i="92" s="1"/>
  <c r="U373" i="92" s="1"/>
  <c r="J373" i="92"/>
  <c r="P148" i="92"/>
  <c r="Q148" i="92"/>
  <c r="P184" i="92"/>
  <c r="Q184" i="92"/>
  <c r="J229" i="92"/>
  <c r="J112" i="92"/>
  <c r="I166" i="92"/>
  <c r="I112" i="92"/>
  <c r="I175" i="92"/>
  <c r="J175" i="92"/>
  <c r="J220" i="92"/>
  <c r="I220" i="92"/>
  <c r="J193" i="92"/>
  <c r="I193" i="92"/>
  <c r="H221" i="92"/>
  <c r="H140" i="92"/>
  <c r="G194" i="92"/>
  <c r="H131" i="92"/>
  <c r="G131" i="92"/>
  <c r="G203" i="92"/>
  <c r="H176" i="92"/>
  <c r="G104" i="92"/>
  <c r="G113" i="92"/>
  <c r="H203" i="92"/>
  <c r="G140" i="92"/>
  <c r="H104" i="92"/>
  <c r="G221" i="92"/>
  <c r="H122" i="92"/>
  <c r="H113" i="92"/>
  <c r="H158" i="92"/>
  <c r="G185" i="92"/>
  <c r="G230" i="92"/>
  <c r="H194" i="92"/>
  <c r="G122" i="92"/>
  <c r="G167" i="92"/>
  <c r="G158" i="92"/>
  <c r="H230" i="92"/>
  <c r="G149" i="92"/>
  <c r="H149" i="92"/>
  <c r="H185" i="92"/>
  <c r="G176" i="92"/>
  <c r="H167" i="92"/>
  <c r="I229" i="92"/>
  <c r="J157" i="92"/>
  <c r="S157" i="92" s="1"/>
  <c r="V157" i="92" s="1"/>
  <c r="I157" i="92"/>
  <c r="J166" i="92"/>
  <c r="J130" i="92"/>
  <c r="I130" i="92"/>
  <c r="J148" i="92"/>
  <c r="I148" i="92"/>
  <c r="J202" i="92"/>
  <c r="I202" i="92"/>
  <c r="I184" i="92"/>
  <c r="J184" i="92"/>
  <c r="I121" i="92"/>
  <c r="R121" i="92" s="1"/>
  <c r="U121" i="92" s="1"/>
  <c r="J121" i="92"/>
  <c r="I139" i="92"/>
  <c r="J139" i="92"/>
  <c r="S139" i="92" s="1"/>
  <c r="V139" i="92" s="1"/>
  <c r="I103" i="92"/>
  <c r="R103" i="92" s="1"/>
  <c r="U103" i="92" s="1"/>
  <c r="J103" i="92"/>
  <c r="S103" i="92" s="1"/>
  <c r="V103" i="92" s="1"/>
  <c r="Q336" i="92"/>
  <c r="S336" i="92" s="1"/>
  <c r="V336" i="92" s="1"/>
  <c r="P336" i="92"/>
  <c r="R336" i="92" s="1"/>
  <c r="U336" i="92" s="1"/>
  <c r="N345" i="92"/>
  <c r="B86" i="84"/>
  <c r="N325" i="92"/>
  <c r="P316" i="92"/>
  <c r="R316" i="92" s="1"/>
  <c r="U316" i="92" s="1"/>
  <c r="Q316" i="92"/>
  <c r="S316" i="92" s="1"/>
  <c r="V316" i="92" s="1"/>
  <c r="R211" i="92" l="1"/>
  <c r="U211" i="92" s="1"/>
  <c r="R328" i="92"/>
  <c r="U328" i="92" s="1"/>
  <c r="S355" i="92"/>
  <c r="V355" i="92" s="1"/>
  <c r="S292" i="92"/>
  <c r="V292" i="92" s="1"/>
  <c r="J356" i="92"/>
  <c r="I356" i="92"/>
  <c r="S211" i="92"/>
  <c r="V211" i="92" s="1"/>
  <c r="I212" i="92"/>
  <c r="J212" i="92"/>
  <c r="Q212" i="92"/>
  <c r="P212" i="92"/>
  <c r="I293" i="92"/>
  <c r="J293" i="92"/>
  <c r="R349" i="92"/>
  <c r="U349" i="92" s="1"/>
  <c r="R292" i="92"/>
  <c r="U292" i="92" s="1"/>
  <c r="Q356" i="92"/>
  <c r="P356" i="92"/>
  <c r="P293" i="92"/>
  <c r="Q293" i="92"/>
  <c r="R355" i="92"/>
  <c r="U355" i="92" s="1"/>
  <c r="S319" i="92"/>
  <c r="V319" i="92" s="1"/>
  <c r="S364" i="92"/>
  <c r="V364" i="92" s="1"/>
  <c r="S256" i="92"/>
  <c r="V256" i="92" s="1"/>
  <c r="S265" i="92"/>
  <c r="V265" i="92" s="1"/>
  <c r="R319" i="92"/>
  <c r="U319" i="92" s="1"/>
  <c r="S373" i="92"/>
  <c r="V373" i="92" s="1"/>
  <c r="R265" i="92"/>
  <c r="U265" i="92" s="1"/>
  <c r="S328" i="92"/>
  <c r="V328" i="92" s="1"/>
  <c r="R256" i="92"/>
  <c r="U256" i="92" s="1"/>
  <c r="R247" i="92"/>
  <c r="U247" i="92" s="1"/>
  <c r="R346" i="92"/>
  <c r="U346" i="92" s="1"/>
  <c r="R238" i="92"/>
  <c r="U238" i="92" s="1"/>
  <c r="S274" i="92"/>
  <c r="V274" i="92" s="1"/>
  <c r="S238" i="92"/>
  <c r="V238" i="92" s="1"/>
  <c r="R274" i="92"/>
  <c r="U274" i="92" s="1"/>
  <c r="S346" i="92"/>
  <c r="V346" i="92" s="1"/>
  <c r="N358" i="92"/>
  <c r="N367" i="92"/>
  <c r="Q329" i="92"/>
  <c r="P329" i="92"/>
  <c r="Q347" i="92"/>
  <c r="P347" i="92"/>
  <c r="S337" i="92"/>
  <c r="V337" i="92" s="1"/>
  <c r="Q338" i="92"/>
  <c r="P338" i="92"/>
  <c r="P248" i="92"/>
  <c r="Q248" i="92"/>
  <c r="R337" i="92"/>
  <c r="U337" i="92" s="1"/>
  <c r="P257" i="92"/>
  <c r="Q257" i="92"/>
  <c r="Q320" i="92"/>
  <c r="P320" i="92"/>
  <c r="R283" i="92"/>
  <c r="U283" i="92" s="1"/>
  <c r="Q266" i="92"/>
  <c r="P266" i="92"/>
  <c r="P284" i="92"/>
  <c r="Q284" i="92"/>
  <c r="S247" i="92"/>
  <c r="V247" i="92" s="1"/>
  <c r="S283" i="92"/>
  <c r="V283" i="92" s="1"/>
  <c r="R331" i="92"/>
  <c r="U331" i="92" s="1"/>
  <c r="R310" i="92"/>
  <c r="U310" i="92" s="1"/>
  <c r="P275" i="92"/>
  <c r="Q275" i="92"/>
  <c r="P374" i="92"/>
  <c r="Q374" i="92"/>
  <c r="P239" i="92"/>
  <c r="Q239" i="92"/>
  <c r="Q340" i="92"/>
  <c r="P340" i="92"/>
  <c r="S331" i="92"/>
  <c r="V331" i="92" s="1"/>
  <c r="S310" i="92"/>
  <c r="V310" i="92" s="1"/>
  <c r="Q311" i="92"/>
  <c r="P311" i="92"/>
  <c r="Q365" i="92"/>
  <c r="P365" i="92"/>
  <c r="R166" i="92"/>
  <c r="U166" i="92" s="1"/>
  <c r="R220" i="92"/>
  <c r="U220" i="92" s="1"/>
  <c r="S130" i="92"/>
  <c r="V130" i="92" s="1"/>
  <c r="R202" i="92"/>
  <c r="U202" i="92" s="1"/>
  <c r="R112" i="92"/>
  <c r="U112" i="92" s="1"/>
  <c r="R184" i="92"/>
  <c r="U184" i="92" s="1"/>
  <c r="S184" i="92"/>
  <c r="V184" i="92" s="1"/>
  <c r="S112" i="92"/>
  <c r="V112" i="92" s="1"/>
  <c r="S202" i="92"/>
  <c r="V202" i="92" s="1"/>
  <c r="S121" i="92"/>
  <c r="V121" i="92" s="1"/>
  <c r="R130" i="92"/>
  <c r="U130" i="92" s="1"/>
  <c r="R193" i="92"/>
  <c r="U193" i="92" s="1"/>
  <c r="R229" i="92"/>
  <c r="U229" i="92" s="1"/>
  <c r="S193" i="92"/>
  <c r="V193" i="92" s="1"/>
  <c r="R139" i="92"/>
  <c r="U139" i="92" s="1"/>
  <c r="S148" i="92"/>
  <c r="V148" i="92" s="1"/>
  <c r="S175" i="92"/>
  <c r="V175" i="92" s="1"/>
  <c r="S229" i="92"/>
  <c r="V229" i="92" s="1"/>
  <c r="Q194" i="92"/>
  <c r="P194" i="92"/>
  <c r="N214" i="92"/>
  <c r="N79" i="92"/>
  <c r="G358" i="92"/>
  <c r="Q221" i="92"/>
  <c r="P221" i="92"/>
  <c r="I284" i="92"/>
  <c r="J284" i="92"/>
  <c r="J311" i="92"/>
  <c r="I311" i="92"/>
  <c r="I275" i="92"/>
  <c r="J275" i="92"/>
  <c r="S220" i="92"/>
  <c r="V220" i="92" s="1"/>
  <c r="J374" i="92"/>
  <c r="I374" i="92"/>
  <c r="I338" i="92"/>
  <c r="J338" i="92"/>
  <c r="P86" i="92"/>
  <c r="R86" i="92" s="1"/>
  <c r="U86" i="92" s="1"/>
  <c r="Q86" i="92"/>
  <c r="S86" i="92" s="1"/>
  <c r="V86" i="92" s="1"/>
  <c r="Q104" i="92"/>
  <c r="P104" i="92"/>
  <c r="Q203" i="92"/>
  <c r="P203" i="92"/>
  <c r="Q131" i="92"/>
  <c r="P131" i="92"/>
  <c r="Q140" i="92"/>
  <c r="P140" i="92"/>
  <c r="Q59" i="92"/>
  <c r="S59" i="92" s="1"/>
  <c r="V59" i="92" s="1"/>
  <c r="P59" i="92"/>
  <c r="R59" i="92" s="1"/>
  <c r="U59" i="92" s="1"/>
  <c r="J302" i="92"/>
  <c r="S302" i="92" s="1"/>
  <c r="V302" i="92" s="1"/>
  <c r="I302" i="92"/>
  <c r="R302" i="92" s="1"/>
  <c r="U302" i="92" s="1"/>
  <c r="R175" i="92"/>
  <c r="U175" i="92" s="1"/>
  <c r="J347" i="92"/>
  <c r="I347" i="92"/>
  <c r="Q185" i="92"/>
  <c r="P185" i="92"/>
  <c r="J239" i="92"/>
  <c r="I239" i="92"/>
  <c r="I257" i="92"/>
  <c r="J257" i="92"/>
  <c r="I340" i="92"/>
  <c r="J340" i="92"/>
  <c r="P68" i="92"/>
  <c r="R68" i="92" s="1"/>
  <c r="U68" i="92" s="1"/>
  <c r="Q68" i="92"/>
  <c r="S68" i="92" s="1"/>
  <c r="V68" i="92" s="1"/>
  <c r="S166" i="92"/>
  <c r="V166" i="92" s="1"/>
  <c r="I365" i="92"/>
  <c r="J365" i="92"/>
  <c r="Q77" i="92"/>
  <c r="S77" i="92" s="1"/>
  <c r="V77" i="92" s="1"/>
  <c r="P77" i="92"/>
  <c r="R77" i="92" s="1"/>
  <c r="U77" i="92" s="1"/>
  <c r="J320" i="92"/>
  <c r="I320" i="92"/>
  <c r="I248" i="92"/>
  <c r="J248" i="92"/>
  <c r="P176" i="92"/>
  <c r="Q176" i="92"/>
  <c r="R148" i="92"/>
  <c r="U148" i="92" s="1"/>
  <c r="R157" i="92"/>
  <c r="U157" i="92" s="1"/>
  <c r="Q167" i="92"/>
  <c r="P167" i="92"/>
  <c r="J266" i="92"/>
  <c r="I266" i="92"/>
  <c r="I329" i="92"/>
  <c r="J329" i="92"/>
  <c r="P158" i="92"/>
  <c r="Q158" i="92"/>
  <c r="Q113" i="92"/>
  <c r="P113" i="92"/>
  <c r="Q122" i="92"/>
  <c r="P122" i="92"/>
  <c r="P149" i="92"/>
  <c r="Q149" i="92"/>
  <c r="Q230" i="92"/>
  <c r="P230" i="92"/>
  <c r="I140" i="92"/>
  <c r="J122" i="92"/>
  <c r="I122" i="92"/>
  <c r="J203" i="92"/>
  <c r="I203" i="92"/>
  <c r="I167" i="92"/>
  <c r="J167" i="92"/>
  <c r="I194" i="92"/>
  <c r="J194" i="92"/>
  <c r="S194" i="92" s="1"/>
  <c r="V194" i="92" s="1"/>
  <c r="J230" i="92"/>
  <c r="I230" i="92"/>
  <c r="J140" i="92"/>
  <c r="J221" i="92"/>
  <c r="I221" i="92"/>
  <c r="J185" i="92"/>
  <c r="I185" i="92"/>
  <c r="J113" i="92"/>
  <c r="I113" i="92"/>
  <c r="I176" i="92"/>
  <c r="J176" i="92"/>
  <c r="J149" i="92"/>
  <c r="I149" i="92"/>
  <c r="I104" i="92"/>
  <c r="J104" i="92"/>
  <c r="J158" i="92"/>
  <c r="I158" i="92"/>
  <c r="I131" i="92"/>
  <c r="J131" i="92"/>
  <c r="P345" i="92"/>
  <c r="R345" i="92" s="1"/>
  <c r="U345" i="92" s="1"/>
  <c r="Q345" i="92"/>
  <c r="S345" i="92" s="1"/>
  <c r="V345" i="92" s="1"/>
  <c r="Q325" i="92"/>
  <c r="S325" i="92" s="1"/>
  <c r="V325" i="92" s="1"/>
  <c r="P325" i="92"/>
  <c r="R325" i="92" s="1"/>
  <c r="U325" i="92" s="1"/>
  <c r="N372" i="92"/>
  <c r="N363" i="92"/>
  <c r="B87" i="84"/>
  <c r="B88" i="84" s="1"/>
  <c r="N352" i="92" s="1"/>
  <c r="N334" i="92"/>
  <c r="S140" i="92" l="1"/>
  <c r="V140" i="92" s="1"/>
  <c r="S212" i="92"/>
  <c r="V212" i="92" s="1"/>
  <c r="R212" i="92"/>
  <c r="U212" i="92" s="1"/>
  <c r="Q352" i="92"/>
  <c r="S352" i="92" s="1"/>
  <c r="V352" i="92" s="1"/>
  <c r="P352" i="92"/>
  <c r="R352" i="92" s="1"/>
  <c r="U352" i="92" s="1"/>
  <c r="R356" i="92"/>
  <c r="U356" i="92" s="1"/>
  <c r="S293" i="92"/>
  <c r="V293" i="92" s="1"/>
  <c r="S356" i="92"/>
  <c r="V356" i="92" s="1"/>
  <c r="R293" i="92"/>
  <c r="U293" i="92" s="1"/>
  <c r="R266" i="92"/>
  <c r="U266" i="92" s="1"/>
  <c r="S266" i="92"/>
  <c r="V266" i="92" s="1"/>
  <c r="S248" i="92"/>
  <c r="V248" i="92" s="1"/>
  <c r="R329" i="92"/>
  <c r="U329" i="92" s="1"/>
  <c r="S347" i="92"/>
  <c r="V347" i="92" s="1"/>
  <c r="R338" i="92"/>
  <c r="U338" i="92" s="1"/>
  <c r="R239" i="92"/>
  <c r="U239" i="92" s="1"/>
  <c r="S374" i="92"/>
  <c r="V374" i="92" s="1"/>
  <c r="S275" i="92"/>
  <c r="V275" i="92" s="1"/>
  <c r="R248" i="92"/>
  <c r="U248" i="92" s="1"/>
  <c r="S329" i="92"/>
  <c r="V329" i="92" s="1"/>
  <c r="R275" i="92"/>
  <c r="U275" i="92" s="1"/>
  <c r="R340" i="92"/>
  <c r="U340" i="92" s="1"/>
  <c r="S340" i="92"/>
  <c r="V340" i="92" s="1"/>
  <c r="R347" i="92"/>
  <c r="U347" i="92" s="1"/>
  <c r="R311" i="92"/>
  <c r="U311" i="92" s="1"/>
  <c r="S239" i="92"/>
  <c r="V239" i="92" s="1"/>
  <c r="S338" i="92"/>
  <c r="V338" i="92" s="1"/>
  <c r="S311" i="92"/>
  <c r="V311" i="92" s="1"/>
  <c r="R320" i="92"/>
  <c r="U320" i="92" s="1"/>
  <c r="S365" i="92"/>
  <c r="V365" i="92" s="1"/>
  <c r="S257" i="92"/>
  <c r="V257" i="92" s="1"/>
  <c r="S284" i="92"/>
  <c r="V284" i="92" s="1"/>
  <c r="Q367" i="92"/>
  <c r="P367" i="92"/>
  <c r="S320" i="92"/>
  <c r="V320" i="92" s="1"/>
  <c r="R365" i="92"/>
  <c r="U365" i="92" s="1"/>
  <c r="R257" i="92"/>
  <c r="U257" i="92" s="1"/>
  <c r="R374" i="92"/>
  <c r="U374" i="92" s="1"/>
  <c r="R284" i="92"/>
  <c r="U284" i="92" s="1"/>
  <c r="P358" i="92"/>
  <c r="Q358" i="92"/>
  <c r="S167" i="92"/>
  <c r="V167" i="92" s="1"/>
  <c r="R131" i="92"/>
  <c r="U131" i="92" s="1"/>
  <c r="S104" i="92"/>
  <c r="V104" i="92" s="1"/>
  <c r="R185" i="92"/>
  <c r="U185" i="92" s="1"/>
  <c r="S221" i="92"/>
  <c r="V221" i="92" s="1"/>
  <c r="S176" i="92"/>
  <c r="V176" i="92" s="1"/>
  <c r="R104" i="92"/>
  <c r="U104" i="92" s="1"/>
  <c r="R158" i="92"/>
  <c r="U158" i="92" s="1"/>
  <c r="S131" i="92"/>
  <c r="V131" i="92" s="1"/>
  <c r="R113" i="92"/>
  <c r="U113" i="92" s="1"/>
  <c r="R194" i="92"/>
  <c r="U194" i="92" s="1"/>
  <c r="R203" i="92"/>
  <c r="U203" i="92" s="1"/>
  <c r="S122" i="92"/>
  <c r="V122" i="92" s="1"/>
  <c r="R140" i="92"/>
  <c r="U140" i="92" s="1"/>
  <c r="S185" i="92"/>
  <c r="V185" i="92" s="1"/>
  <c r="R149" i="92"/>
  <c r="U149" i="92" s="1"/>
  <c r="S113" i="92"/>
  <c r="V113" i="92" s="1"/>
  <c r="R221" i="92"/>
  <c r="U221" i="92" s="1"/>
  <c r="R167" i="92"/>
  <c r="U167" i="92" s="1"/>
  <c r="S149" i="92"/>
  <c r="V149" i="92" s="1"/>
  <c r="I358" i="92"/>
  <c r="J358" i="92"/>
  <c r="S203" i="92"/>
  <c r="V203" i="92" s="1"/>
  <c r="P79" i="92"/>
  <c r="R79" i="92" s="1"/>
  <c r="U79" i="92" s="1"/>
  <c r="Q79" i="92"/>
  <c r="S79" i="92" s="1"/>
  <c r="V79" i="92" s="1"/>
  <c r="R176" i="92"/>
  <c r="U176" i="92" s="1"/>
  <c r="R230" i="92"/>
  <c r="U230" i="92" s="1"/>
  <c r="R122" i="92"/>
  <c r="U122" i="92" s="1"/>
  <c r="Q214" i="92"/>
  <c r="S214" i="92" s="1"/>
  <c r="V214" i="92" s="1"/>
  <c r="P214" i="92"/>
  <c r="R214" i="92" s="1"/>
  <c r="U214" i="92" s="1"/>
  <c r="S230" i="92"/>
  <c r="V230" i="92" s="1"/>
  <c r="N223" i="92"/>
  <c r="G367" i="92"/>
  <c r="S158" i="92"/>
  <c r="V158" i="92" s="1"/>
  <c r="Q334" i="92"/>
  <c r="S334" i="92" s="1"/>
  <c r="V334" i="92" s="1"/>
  <c r="P334" i="92"/>
  <c r="R334" i="92" s="1"/>
  <c r="U334" i="92" s="1"/>
  <c r="P372" i="92"/>
  <c r="R372" i="92" s="1"/>
  <c r="U372" i="92" s="1"/>
  <c r="Q372" i="92"/>
  <c r="S372" i="92" s="1"/>
  <c r="V372" i="92" s="1"/>
  <c r="N343" i="92"/>
  <c r="Q363" i="92"/>
  <c r="S363" i="92" s="1"/>
  <c r="V363" i="92" s="1"/>
  <c r="P363" i="92"/>
  <c r="R363" i="92" s="1"/>
  <c r="U363" i="92" s="1"/>
  <c r="R358" i="92" l="1"/>
  <c r="U358" i="92" s="1"/>
  <c r="S358" i="92"/>
  <c r="V358" i="92" s="1"/>
  <c r="I367" i="92"/>
  <c r="R367" i="92" s="1"/>
  <c r="U367" i="92" s="1"/>
  <c r="J367" i="92"/>
  <c r="S367" i="92" s="1"/>
  <c r="V367" i="92" s="1"/>
  <c r="P223" i="92"/>
  <c r="R223" i="92" s="1"/>
  <c r="U223" i="92" s="1"/>
  <c r="Q223" i="92"/>
  <c r="S223" i="92" s="1"/>
  <c r="V223" i="92" s="1"/>
  <c r="P343" i="92"/>
  <c r="R343" i="92" s="1"/>
  <c r="U343" i="92" s="1"/>
  <c r="Q343" i="92"/>
  <c r="S343" i="92" s="1"/>
  <c r="V343" i="92" s="1"/>
  <c r="N361" i="92"/>
  <c r="N370" i="92"/>
  <c r="Q370" i="92" l="1"/>
  <c r="S370" i="92" s="1"/>
  <c r="V370" i="92" s="1"/>
  <c r="P370" i="92"/>
  <c r="R370" i="92" s="1"/>
  <c r="U370" i="92" s="1"/>
  <c r="Q361" i="92"/>
  <c r="S361" i="92" s="1"/>
  <c r="V361" i="92" s="1"/>
  <c r="P361" i="92"/>
  <c r="R361" i="92" s="1"/>
  <c r="U361" i="92" s="1"/>
  <c r="D10" i="37" s="1"/>
  <c r="E10" i="37" s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Lim, Elaine</author>
  </authors>
  <commentList>
    <comment ref="R5" authorId="0" shapeId="0" xr:uid="{277C6CB3-9A14-4275-90EB-40498CB8282D}">
      <text>
        <r>
          <rPr>
            <b/>
            <sz val="9"/>
            <color indexed="81"/>
            <rFont val="Tahoma"/>
            <family val="2"/>
          </rPr>
          <t>If cells = Fail</t>
        </r>
        <r>
          <rPr>
            <sz val="9"/>
            <color indexed="81"/>
            <rFont val="Tahoma"/>
            <family val="2"/>
          </rPr>
          <t xml:space="preserve">
Check Column I value = Column P value, these values will need to be the same.
</t>
        </r>
      </text>
    </comment>
    <comment ref="S5" authorId="0" shapeId="0" xr:uid="{C3954C23-8008-486D-9C4A-8C3FD9F25C09}">
      <text>
        <r>
          <rPr>
            <b/>
            <sz val="9"/>
            <color indexed="81"/>
            <rFont val="Tahoma"/>
            <family val="2"/>
          </rPr>
          <t>If cells = Fail</t>
        </r>
        <r>
          <rPr>
            <sz val="9"/>
            <color indexed="81"/>
            <rFont val="Tahoma"/>
            <family val="2"/>
          </rPr>
          <t xml:space="preserve">
Check Column J value = Column Q value, these values will need to be the same.
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Lim, Elaine</author>
  </authors>
  <commentList>
    <comment ref="R5" authorId="0" shapeId="0" xr:uid="{3F532604-5CCE-410B-9C42-3E25041F0C67}">
      <text>
        <r>
          <rPr>
            <b/>
            <sz val="9"/>
            <color indexed="81"/>
            <rFont val="Tahoma"/>
            <family val="2"/>
          </rPr>
          <t>If cells = Fail</t>
        </r>
        <r>
          <rPr>
            <sz val="9"/>
            <color indexed="81"/>
            <rFont val="Tahoma"/>
            <family val="2"/>
          </rPr>
          <t xml:space="preserve">
Check Column I value = Column P value, these values will need to be the same.
</t>
        </r>
      </text>
    </comment>
    <comment ref="S5" authorId="0" shapeId="0" xr:uid="{3C14B3E7-A470-4733-97B7-2AC6080C222D}">
      <text>
        <r>
          <rPr>
            <b/>
            <sz val="9"/>
            <color indexed="81"/>
            <rFont val="Tahoma"/>
            <family val="2"/>
          </rPr>
          <t xml:space="preserve">If cells = Fail
</t>
        </r>
        <r>
          <rPr>
            <sz val="9"/>
            <color indexed="81"/>
            <rFont val="Tahoma"/>
            <family val="2"/>
          </rPr>
          <t xml:space="preserve">
Check Column J value = Column Q value, these values will need to be the same.
</t>
        </r>
      </text>
    </comment>
  </commentList>
</comments>
</file>

<file path=xl/sharedStrings.xml><?xml version="1.0" encoding="utf-8"?>
<sst xmlns="http://schemas.openxmlformats.org/spreadsheetml/2006/main" count="8921" uniqueCount="670">
  <si>
    <t>Template Updates</t>
  </si>
  <si>
    <t>Date</t>
  </si>
  <si>
    <t>Template Version</t>
  </si>
  <si>
    <t>Form Link</t>
  </si>
  <si>
    <t>Change Implemented</t>
  </si>
  <si>
    <t>V2</t>
  </si>
  <si>
    <t>Financial Assets past due or impaired</t>
  </si>
  <si>
    <r>
      <rPr>
        <b/>
        <sz val="11"/>
        <color rgb="FF000000"/>
        <rFont val="Arial"/>
        <family val="2"/>
      </rPr>
      <t>Updated</t>
    </r>
    <r>
      <rPr>
        <sz val="11"/>
        <color rgb="FF000000"/>
        <rFont val="Arial"/>
        <family val="2"/>
      </rPr>
      <t>: All 'Total' cells formula's update for correct casting</t>
    </r>
  </si>
  <si>
    <t>Claims development table; gross</t>
  </si>
  <si>
    <r>
      <rPr>
        <b/>
        <sz val="11"/>
        <color rgb="FF000000"/>
        <rFont val="Arial"/>
        <family val="2"/>
      </rPr>
      <t>Removed</t>
    </r>
    <r>
      <rPr>
        <sz val="11"/>
        <color rgb="FF000000"/>
        <rFont val="Arial"/>
        <family val="2"/>
      </rPr>
      <t>: 2022 Prior year tables</t>
    </r>
  </si>
  <si>
    <t>Claims development; net</t>
  </si>
  <si>
    <t>Balance Sheet</t>
  </si>
  <si>
    <r>
      <rPr>
        <b/>
        <sz val="11"/>
        <color rgb="FF000000"/>
        <rFont val="Arial"/>
        <family val="2"/>
      </rPr>
      <t>Added</t>
    </r>
    <r>
      <rPr>
        <sz val="11"/>
        <color rgb="FF000000"/>
        <rFont val="Arial"/>
        <family val="2"/>
      </rPr>
      <t>: Sub-Total lines  under all blue italic headings for current and prior years (these cells are not editable cells-formulated)</t>
    </r>
  </si>
  <si>
    <r>
      <rPr>
        <b/>
        <sz val="11"/>
        <color rgb="FF000000"/>
        <rFont val="Arial"/>
        <family val="2"/>
      </rPr>
      <t>Updated</t>
    </r>
    <r>
      <rPr>
        <sz val="11"/>
        <color rgb="FF000000"/>
        <rFont val="Arial"/>
        <family val="2"/>
      </rPr>
      <t>: All 'Total' cells formula's update for correct casting, Total Asset Line, Total Liabilities Line updated (current and prior year tables)</t>
    </r>
  </si>
  <si>
    <r>
      <rPr>
        <b/>
        <sz val="11"/>
        <color rgb="FF000000"/>
        <rFont val="Arial"/>
        <family val="2"/>
      </rPr>
      <t>Added</t>
    </r>
    <r>
      <rPr>
        <sz val="11"/>
        <color rgb="FF000000"/>
        <rFont val="Arial"/>
        <family val="2"/>
      </rPr>
      <t>: 'Past due but not impaired assets' column for consistency (current and prior tables)</t>
    </r>
  </si>
  <si>
    <t>Exposure to credit risk</t>
  </si>
  <si>
    <r>
      <rPr>
        <b/>
        <sz val="11"/>
        <color rgb="FF000000"/>
        <rFont val="Arial"/>
        <family val="2"/>
      </rPr>
      <t>Updated</t>
    </r>
    <r>
      <rPr>
        <sz val="11"/>
        <color rgb="FF000000"/>
        <rFont val="Arial"/>
        <family val="2"/>
      </rPr>
      <t>: 'Total Line' cell formula's for casting, current and prior tables</t>
    </r>
  </si>
  <si>
    <r>
      <rPr>
        <b/>
        <sz val="11"/>
        <color theme="1"/>
        <rFont val="Arial"/>
        <family val="2"/>
      </rPr>
      <t>Removed</t>
    </r>
    <r>
      <rPr>
        <sz val="11"/>
        <color theme="1"/>
        <rFont val="Arial"/>
        <family val="2"/>
      </rPr>
      <t>: Wording after Cash at bank and in hand," including letters of credit and bank guarantees"</t>
    </r>
  </si>
  <si>
    <t>Age analysis of past due no imp</t>
  </si>
  <si>
    <t>Currency risk</t>
  </si>
  <si>
    <r>
      <rPr>
        <b/>
        <sz val="11"/>
        <color rgb="FF000000"/>
        <rFont val="Arial"/>
        <family val="2"/>
      </rPr>
      <t>Updated</t>
    </r>
    <r>
      <rPr>
        <sz val="11"/>
        <color rgb="FF000000"/>
        <rFont val="Arial"/>
        <family val="2"/>
      </rPr>
      <t>: All 'Total Capital and reserves' cells formula's for correct casting per signage document (current and prior year tables) -  Should be opposite signage to Balance sheet value</t>
    </r>
  </si>
  <si>
    <t>Analysis of underwriting</t>
  </si>
  <si>
    <r>
      <rPr>
        <b/>
        <sz val="11"/>
        <color rgb="FF000000"/>
        <rFont val="Arial"/>
        <family val="2"/>
      </rPr>
      <t>Updated</t>
    </r>
    <r>
      <rPr>
        <sz val="11"/>
        <color rgb="FF000000"/>
        <rFont val="Arial"/>
        <family val="2"/>
      </rPr>
      <t>: All 'Totals' cells formula's for correct casting (current and prior year tables)</t>
    </r>
  </si>
  <si>
    <t>Geographical split of gross</t>
  </si>
  <si>
    <r>
      <rPr>
        <b/>
        <sz val="11"/>
        <color rgb="FF000000"/>
        <rFont val="Arial"/>
        <family val="2"/>
      </rPr>
      <t>Updated</t>
    </r>
    <r>
      <rPr>
        <sz val="11"/>
        <color rgb="FF000000"/>
        <rFont val="Arial"/>
        <family val="2"/>
      </rPr>
      <t>: Heading updated to be consistent with Syndicate Accounts, - 'Gross written premium' changed to 'Gross premiums written'</t>
    </r>
  </si>
  <si>
    <r>
      <rPr>
        <b/>
        <sz val="11"/>
        <color rgb="FF000000"/>
        <rFont val="Arial"/>
        <family val="2"/>
      </rPr>
      <t>Updated</t>
    </r>
    <r>
      <rPr>
        <sz val="11"/>
        <color rgb="FF000000"/>
        <rFont val="Arial"/>
        <family val="2"/>
      </rPr>
      <t>: heading to include 'direct business'</t>
    </r>
  </si>
  <si>
    <r>
      <rPr>
        <b/>
        <sz val="11"/>
        <color rgb="FF000000"/>
        <rFont val="Arial"/>
        <family val="2"/>
      </rPr>
      <t>Added:</t>
    </r>
    <r>
      <rPr>
        <sz val="11"/>
        <color rgb="FF000000"/>
        <rFont val="Arial"/>
        <family val="2"/>
      </rPr>
      <t xml:space="preserve"> 'Deposits with ceding undertakings' line to all YOA (current year and prior year),</t>
    </r>
    <r>
      <rPr>
        <b/>
        <sz val="11"/>
        <color rgb="FF000000"/>
        <rFont val="Arial"/>
        <family val="2"/>
      </rPr>
      <t xml:space="preserve">
Added: </t>
    </r>
    <r>
      <rPr>
        <sz val="11"/>
        <color rgb="FF000000"/>
        <rFont val="Arial"/>
        <family val="2"/>
      </rPr>
      <t xml:space="preserve">'Shares and other variable yield securities and units in unit trusts' line to all YOA (Current and prior years)
</t>
    </r>
    <r>
      <rPr>
        <b/>
        <sz val="11"/>
        <color rgb="FF000000"/>
        <rFont val="Arial"/>
        <family val="2"/>
      </rPr>
      <t>Added</t>
    </r>
    <r>
      <rPr>
        <sz val="11"/>
        <color rgb="FF000000"/>
        <rFont val="Arial"/>
        <family val="2"/>
      </rPr>
      <t xml:space="preserve">: 'Loans secured by mortgages' line
</t>
    </r>
    <r>
      <rPr>
        <b/>
        <sz val="11"/>
        <color rgb="FF000000"/>
        <rFont val="Arial"/>
        <family val="2"/>
      </rPr>
      <t>Added:</t>
    </r>
    <r>
      <rPr>
        <sz val="11"/>
        <color rgb="FF000000"/>
        <rFont val="Arial"/>
        <family val="2"/>
      </rPr>
      <t xml:space="preserve"> 'Syndicate loans to Central Fund' line</t>
    </r>
    <r>
      <rPr>
        <b/>
        <sz val="11"/>
        <color rgb="FF000000"/>
        <rFont val="Arial"/>
        <family val="2"/>
      </rPr>
      <t xml:space="preserve">
Removed</t>
    </r>
    <r>
      <rPr>
        <sz val="11"/>
        <color rgb="FF000000"/>
        <rFont val="Arial"/>
        <family val="2"/>
      </rPr>
      <t xml:space="preserve">: 'Financial Investments' heading line
</t>
    </r>
    <r>
      <rPr>
        <b/>
        <sz val="11"/>
        <color rgb="FF000000"/>
        <rFont val="Arial"/>
        <family val="2"/>
      </rPr>
      <t>Removed</t>
    </r>
    <r>
      <rPr>
        <sz val="11"/>
        <color rgb="FF000000"/>
        <rFont val="Arial"/>
        <family val="2"/>
      </rPr>
      <t xml:space="preserve">: 'Overseas Deposits' line 
</t>
    </r>
    <r>
      <rPr>
        <b/>
        <sz val="11"/>
        <color rgb="FF000000"/>
        <rFont val="Arial"/>
        <family val="2"/>
      </rPr>
      <t>Updated:</t>
    </r>
    <r>
      <rPr>
        <sz val="11"/>
        <color rgb="FF000000"/>
        <rFont val="Arial"/>
        <family val="2"/>
      </rPr>
      <t xml:space="preserve"> 'Deposits with credit institutions' line has been updated to 'Loans and deposits with credit institutions'</t>
    </r>
  </si>
  <si>
    <r>
      <rPr>
        <b/>
        <sz val="11"/>
        <color rgb="FF000000"/>
        <rFont val="Arial"/>
        <family val="2"/>
      </rPr>
      <t>Added:</t>
    </r>
    <r>
      <rPr>
        <sz val="11"/>
        <color rgb="FF000000"/>
        <rFont val="Arial"/>
        <family val="2"/>
      </rPr>
      <t xml:space="preserve"> 'Deposits with ceding undertakings' line to all YOA (current year and prior year),</t>
    </r>
    <r>
      <rPr>
        <b/>
        <sz val="11"/>
        <color rgb="FF000000"/>
        <rFont val="Arial"/>
        <family val="2"/>
      </rPr>
      <t xml:space="preserve">
Added: </t>
    </r>
    <r>
      <rPr>
        <sz val="11"/>
        <color rgb="FF000000"/>
        <rFont val="Arial"/>
        <family val="2"/>
      </rPr>
      <t xml:space="preserve">'Shares and other variable yield securities and units in unit trusts' line to all YOA (Current and prior years)
</t>
    </r>
    <r>
      <rPr>
        <b/>
        <sz val="11"/>
        <color rgb="FF000000"/>
        <rFont val="Arial"/>
        <family val="2"/>
      </rPr>
      <t>Added</t>
    </r>
    <r>
      <rPr>
        <sz val="11"/>
        <color rgb="FF000000"/>
        <rFont val="Arial"/>
        <family val="2"/>
      </rPr>
      <t xml:space="preserve">: 'Loans secured by mortgages' line
</t>
    </r>
    <r>
      <rPr>
        <b/>
        <sz val="11"/>
        <color rgb="FF000000"/>
        <rFont val="Arial"/>
        <family val="2"/>
      </rPr>
      <t>Added</t>
    </r>
    <r>
      <rPr>
        <sz val="11"/>
        <color rgb="FF000000"/>
        <rFont val="Arial"/>
        <family val="2"/>
      </rPr>
      <t>: 'Syndicate loans to Central Fund' line</t>
    </r>
    <r>
      <rPr>
        <b/>
        <sz val="11"/>
        <color rgb="FF000000"/>
        <rFont val="Arial"/>
        <family val="2"/>
      </rPr>
      <t xml:space="preserve">
Removed</t>
    </r>
    <r>
      <rPr>
        <sz val="11"/>
        <color rgb="FF000000"/>
        <rFont val="Arial"/>
        <family val="2"/>
      </rPr>
      <t xml:space="preserve">: 'Overseas Deposits' line 
</t>
    </r>
    <r>
      <rPr>
        <b/>
        <sz val="11"/>
        <color rgb="FF000000"/>
        <rFont val="Arial"/>
        <family val="2"/>
      </rPr>
      <t>Updated:</t>
    </r>
    <r>
      <rPr>
        <sz val="11"/>
        <color rgb="FF000000"/>
        <rFont val="Arial"/>
        <family val="2"/>
      </rPr>
      <t xml:space="preserve"> 'Deposits with credit institutions' line has been updated to 'Loans and deposits with credit institutions'</t>
    </r>
  </si>
  <si>
    <r>
      <rPr>
        <b/>
        <sz val="11"/>
        <color rgb="FF000000"/>
        <rFont val="Arial"/>
        <family val="2"/>
      </rPr>
      <t>Added:</t>
    </r>
    <r>
      <rPr>
        <sz val="11"/>
        <color rgb="FF000000"/>
        <rFont val="Arial"/>
        <family val="2"/>
      </rPr>
      <t xml:space="preserve"> 'Deposits with ceding undertakings' line to all YOA (current year and prior year),</t>
    </r>
    <r>
      <rPr>
        <b/>
        <sz val="11"/>
        <color rgb="FF000000"/>
        <rFont val="Arial"/>
        <family val="2"/>
      </rPr>
      <t xml:space="preserve">
Added: </t>
    </r>
    <r>
      <rPr>
        <sz val="11"/>
        <color rgb="FF000000"/>
        <rFont val="Arial"/>
        <family val="2"/>
      </rPr>
      <t xml:space="preserve">'Shares and other variable yield securities and units in unit trusts' line to all YOA (Current and prior years)
</t>
    </r>
    <r>
      <rPr>
        <b/>
        <sz val="11"/>
        <color rgb="FF000000"/>
        <rFont val="Arial"/>
        <family val="2"/>
      </rPr>
      <t>Added</t>
    </r>
    <r>
      <rPr>
        <sz val="11"/>
        <color rgb="FF000000"/>
        <rFont val="Arial"/>
        <family val="2"/>
      </rPr>
      <t xml:space="preserve">: 'Loans secured by mortgages' line
</t>
    </r>
    <r>
      <rPr>
        <b/>
        <sz val="11"/>
        <color rgb="FF000000"/>
        <rFont val="Arial"/>
        <family val="2"/>
      </rPr>
      <t>Added</t>
    </r>
    <r>
      <rPr>
        <sz val="11"/>
        <color rgb="FF000000"/>
        <rFont val="Arial"/>
        <family val="2"/>
      </rPr>
      <t>: 'Syndicate loans to Central Fund' line</t>
    </r>
    <r>
      <rPr>
        <b/>
        <sz val="11"/>
        <color rgb="FF000000"/>
        <rFont val="Arial"/>
        <family val="2"/>
      </rPr>
      <t xml:space="preserve">
Removed</t>
    </r>
    <r>
      <rPr>
        <sz val="11"/>
        <color rgb="FF000000"/>
        <rFont val="Arial"/>
        <family val="2"/>
      </rPr>
      <t xml:space="preserve">: 'Overseas Deposits' line 
</t>
    </r>
    <r>
      <rPr>
        <b/>
        <sz val="11"/>
        <color rgb="FF000000"/>
        <rFont val="Arial"/>
        <family val="2"/>
      </rPr>
      <t>Updated:</t>
    </r>
    <r>
      <rPr>
        <sz val="11"/>
        <color rgb="FF000000"/>
        <rFont val="Arial"/>
        <family val="2"/>
      </rPr>
      <t xml:space="preserve"> 'Deposits with credit institutions' line has been updated to 'Loans and deposits with credit institutions'
</t>
    </r>
    <r>
      <rPr>
        <b/>
        <sz val="11"/>
        <color rgb="FF000000"/>
        <rFont val="Arial"/>
        <family val="2"/>
      </rPr>
      <t>Updated:</t>
    </r>
    <r>
      <rPr>
        <sz val="11"/>
        <color rgb="FF000000"/>
        <rFont val="Arial"/>
        <family val="2"/>
      </rPr>
      <t xml:space="preserve"> Formula updated for casting cells (G146,H146,P146 and Q146)</t>
    </r>
  </si>
  <si>
    <r>
      <rPr>
        <b/>
        <sz val="11"/>
        <color rgb="FF000000"/>
        <rFont val="Arial"/>
        <family val="2"/>
      </rPr>
      <t>Updated</t>
    </r>
    <r>
      <rPr>
        <sz val="11"/>
        <color rgb="FF000000"/>
        <rFont val="Arial"/>
        <family val="2"/>
      </rPr>
      <t xml:space="preserve">: All 'Total direct insurance' subtotal line (wording)
</t>
    </r>
    <r>
      <rPr>
        <b/>
        <sz val="11"/>
        <color rgb="FF000000"/>
        <rFont val="Arial"/>
        <family val="2"/>
      </rPr>
      <t>Removed</t>
    </r>
    <r>
      <rPr>
        <sz val="11"/>
        <color rgb="FF000000"/>
        <rFont val="Arial"/>
        <family val="2"/>
      </rPr>
      <t>: 'Total Reinsurance acceptances' and Heading 'Reinsurance acceptances'</t>
    </r>
  </si>
  <si>
    <t>Financial Investments (FI)</t>
  </si>
  <si>
    <r>
      <rPr>
        <b/>
        <sz val="11"/>
        <color theme="1"/>
        <rFont val="Arial"/>
        <family val="2"/>
      </rPr>
      <t>Added</t>
    </r>
    <r>
      <rPr>
        <sz val="11"/>
        <color theme="1"/>
        <rFont val="Arial"/>
        <family val="2"/>
      </rPr>
      <t xml:space="preserve">: 'Loans secured by mortgages' line
</t>
    </r>
    <r>
      <rPr>
        <b/>
        <sz val="11"/>
        <color theme="1"/>
        <rFont val="Arial"/>
        <family val="2"/>
      </rPr>
      <t>Updated:</t>
    </r>
    <r>
      <rPr>
        <sz val="11"/>
        <color theme="1"/>
        <rFont val="Arial"/>
        <family val="2"/>
      </rPr>
      <t xml:space="preserve"> 'Deposits with credit institutions' line has been updated to 'Loans and deposits with credit institutions'
</t>
    </r>
  </si>
  <si>
    <t>Assets by FV hierarchy class</t>
  </si>
  <si>
    <r>
      <rPr>
        <b/>
        <sz val="11"/>
        <color theme="1"/>
        <rFont val="Arial"/>
        <family val="2"/>
      </rPr>
      <t>Added</t>
    </r>
    <r>
      <rPr>
        <sz val="11"/>
        <color theme="1"/>
        <rFont val="Arial"/>
        <family val="2"/>
      </rPr>
      <t xml:space="preserve">: 'Loans secured by mortgages' line
</t>
    </r>
    <r>
      <rPr>
        <b/>
        <sz val="11"/>
        <color theme="1"/>
        <rFont val="Arial"/>
        <family val="2"/>
      </rPr>
      <t>Updated:</t>
    </r>
    <r>
      <rPr>
        <sz val="11"/>
        <color theme="1"/>
        <rFont val="Arial"/>
        <family val="2"/>
      </rPr>
      <t xml:space="preserve"> 'Deposits with credit institutions' line has been updated to 'Loans and deposits with credit institutions'
</t>
    </r>
    <r>
      <rPr>
        <b/>
        <sz val="11"/>
        <color theme="1"/>
        <rFont val="Arial"/>
        <family val="2"/>
      </rPr>
      <t>Updated:</t>
    </r>
    <r>
      <rPr>
        <sz val="11"/>
        <color theme="1"/>
        <rFont val="Arial"/>
        <family val="2"/>
      </rPr>
      <t xml:space="preserve"> 'Total Assets' subtotal line updated to 'Total Financial Investments'
</t>
    </r>
  </si>
  <si>
    <t>Statement of Change in members</t>
  </si>
  <si>
    <r>
      <rPr>
        <b/>
        <sz val="11"/>
        <color theme="1"/>
        <rFont val="Arial"/>
        <family val="2"/>
      </rPr>
      <t>Updated</t>
    </r>
    <r>
      <rPr>
        <sz val="11"/>
        <color theme="1"/>
        <rFont val="Arial"/>
        <family val="2"/>
      </rPr>
      <t>: 'Total recognised gains / (losses) for the year' line has been updated to 'Total comprehensive income/(loss) for the year' for consistency with Syndicate Accounts for Current and Prior Year</t>
    </r>
  </si>
  <si>
    <t>Net operating expenses</t>
  </si>
  <si>
    <r>
      <rPr>
        <b/>
        <sz val="11"/>
        <color theme="1"/>
        <rFont val="Arial"/>
        <family val="2"/>
      </rPr>
      <t>Added:</t>
    </r>
    <r>
      <rPr>
        <sz val="11"/>
        <color theme="1"/>
        <rFont val="Arial"/>
        <family val="2"/>
      </rPr>
      <t xml:space="preserve"> 'Foreign exchange [Long-term business only]' line</t>
    </r>
  </si>
  <si>
    <t>Debtors</t>
  </si>
  <si>
    <r>
      <rPr>
        <b/>
        <sz val="11"/>
        <color theme="1"/>
        <rFont val="Arial"/>
        <family val="2"/>
      </rPr>
      <t>Added:</t>
    </r>
    <r>
      <rPr>
        <sz val="11"/>
        <color theme="1"/>
        <rFont val="Arial"/>
        <family val="2"/>
      </rPr>
      <t xml:space="preserve"> New Table for Debtors</t>
    </r>
  </si>
  <si>
    <t>Creditors</t>
  </si>
  <si>
    <r>
      <rPr>
        <b/>
        <sz val="11"/>
        <color theme="1"/>
        <rFont val="Arial"/>
        <family val="2"/>
      </rPr>
      <t>Added:</t>
    </r>
    <r>
      <rPr>
        <sz val="11"/>
        <color theme="1"/>
        <rFont val="Arial"/>
        <family val="2"/>
      </rPr>
      <t xml:space="preserve"> New Table for Creditors</t>
    </r>
  </si>
  <si>
    <r>
      <rPr>
        <b/>
        <sz val="11"/>
        <color rgb="FF000000"/>
        <rFont val="Arial"/>
        <family val="2"/>
      </rPr>
      <t>Removed:</t>
    </r>
    <r>
      <rPr>
        <sz val="11"/>
        <color rgb="FF000000"/>
        <rFont val="Arial"/>
        <family val="2"/>
      </rPr>
      <t xml:space="preserve"> 'Other' from 'Other Financial investments' line
</t>
    </r>
    <r>
      <rPr>
        <b/>
        <sz val="11"/>
        <color rgb="FF000000"/>
        <rFont val="Arial"/>
        <family val="2"/>
      </rPr>
      <t>Removed:</t>
    </r>
    <r>
      <rPr>
        <sz val="11"/>
        <color rgb="FF000000"/>
        <rFont val="Arial"/>
        <family val="2"/>
      </rPr>
      <t xml:space="preserve"> 'Other' line</t>
    </r>
  </si>
  <si>
    <r>
      <rPr>
        <b/>
        <sz val="11"/>
        <color rgb="FF000000"/>
        <rFont val="Arial"/>
        <family val="2"/>
      </rPr>
      <t>Added:</t>
    </r>
    <r>
      <rPr>
        <sz val="11"/>
        <color rgb="FF000000"/>
        <rFont val="Arial"/>
        <family val="2"/>
      </rPr>
      <t xml:space="preserve"> 'Life' line as part of segmental</t>
    </r>
  </si>
  <si>
    <t>Statement of profit and loss</t>
  </si>
  <si>
    <r>
      <rPr>
        <b/>
        <sz val="11"/>
        <color rgb="FF000000"/>
        <rFont val="Calibri"/>
        <family val="2"/>
      </rPr>
      <t>Updated:</t>
    </r>
    <r>
      <rPr>
        <sz val="11"/>
        <color rgb="FF000000"/>
        <rFont val="Calibri"/>
        <family val="2"/>
      </rPr>
      <t xml:space="preserve"> 'Net change in other technical provisions' to 'Net change in other technical provisions, including long term business provisions'</t>
    </r>
  </si>
  <si>
    <r>
      <rPr>
        <b/>
        <sz val="11"/>
        <color rgb="FF000000"/>
        <rFont val="Calibri"/>
        <family val="2"/>
      </rPr>
      <t xml:space="preserve">Updated: </t>
    </r>
    <r>
      <rPr>
        <sz val="11"/>
        <color rgb="FF000000"/>
        <rFont val="Calibri"/>
        <family val="2"/>
      </rPr>
      <t xml:space="preserve">Renamed the heading of the table from 'Financial assets that are past due or impaired ' to 'Financial assets that are not past due, past due or impaired' </t>
    </r>
  </si>
  <si>
    <t>Maturity analysis of syndicate</t>
  </si>
  <si>
    <r>
      <rPr>
        <b/>
        <sz val="11"/>
        <color rgb="FF000000"/>
        <rFont val="Calibri"/>
        <family val="2"/>
        <scheme val="minor"/>
      </rPr>
      <t xml:space="preserve">Updated: </t>
    </r>
    <r>
      <rPr>
        <sz val="11"/>
        <color rgb="FF000000"/>
        <rFont val="Calibri"/>
        <family val="2"/>
        <scheme val="minor"/>
      </rPr>
      <t>Renamed 'Other liabilities' to 'Other credit balances'</t>
    </r>
  </si>
  <si>
    <t>Discount rates and mean terms</t>
  </si>
  <si>
    <r>
      <t>Added:</t>
    </r>
    <r>
      <rPr>
        <sz val="11"/>
        <color rgb="FF000000"/>
        <rFont val="Arial"/>
        <family val="2"/>
      </rPr>
      <t xml:space="preserve"> 'Life' line as part of segmental for consistency</t>
    </r>
  </si>
  <si>
    <t>Foreign exchange rates</t>
  </si>
  <si>
    <r>
      <t>Added:</t>
    </r>
    <r>
      <rPr>
        <sz val="11"/>
        <color rgb="FF000000"/>
        <rFont val="Arial"/>
        <family val="2"/>
      </rPr>
      <t xml:space="preserve"> 'Start of period rate' column</t>
    </r>
  </si>
  <si>
    <r>
      <t>Removed:</t>
    </r>
    <r>
      <rPr>
        <sz val="11"/>
        <color rgb="FF000000"/>
        <rFont val="Arial"/>
        <family val="2"/>
      </rPr>
      <t xml:space="preserve"> '2014 and Prior' column</t>
    </r>
    <r>
      <rPr>
        <b/>
        <sz val="11"/>
        <color rgb="FF000000"/>
        <rFont val="Arial"/>
        <family val="2"/>
      </rPr>
      <t xml:space="preserve">
Added:</t>
    </r>
    <r>
      <rPr>
        <sz val="11"/>
        <color rgb="FF000000"/>
        <rFont val="Arial"/>
        <family val="2"/>
      </rPr>
      <t xml:space="preserve"> 'Provision in respect of prior years' Line</t>
    </r>
  </si>
  <si>
    <r>
      <t>Removed:</t>
    </r>
    <r>
      <rPr>
        <sz val="11"/>
        <color rgb="FF000000"/>
        <rFont val="Arial"/>
        <family val="2"/>
      </rPr>
      <t xml:space="preserve"> 'Other' FX rate from both Current and Prior year tables</t>
    </r>
  </si>
  <si>
    <t>Direct validations</t>
  </si>
  <si>
    <r>
      <t xml:space="preserve">Added: </t>
    </r>
    <r>
      <rPr>
        <sz val="11"/>
        <color rgb="FF000000"/>
        <rFont val="Arial"/>
        <family val="2"/>
      </rPr>
      <t xml:space="preserve">Tab add to perform cross checks between tabs </t>
    </r>
  </si>
  <si>
    <t>Indirect validations</t>
  </si>
  <si>
    <t>Content</t>
  </si>
  <si>
    <r>
      <t xml:space="preserve">Updated: </t>
    </r>
    <r>
      <rPr>
        <sz val="11"/>
        <color rgb="FF000000"/>
        <rFont val="Calibri"/>
        <family val="2"/>
        <scheme val="minor"/>
      </rPr>
      <t xml:space="preserve">Renamed 'Sensitivies to financial risks' to 'Sensitivies to </t>
    </r>
    <r>
      <rPr>
        <b/>
        <sz val="11"/>
        <color rgb="FF000000"/>
        <rFont val="Calibri"/>
        <family val="2"/>
        <scheme val="minor"/>
      </rPr>
      <t>market</t>
    </r>
    <r>
      <rPr>
        <sz val="11"/>
        <color rgb="FF000000"/>
        <rFont val="Calibri"/>
        <family val="2"/>
        <scheme val="minor"/>
      </rPr>
      <t xml:space="preserve"> risks'</t>
    </r>
  </si>
  <si>
    <t>Discounted claims values</t>
  </si>
  <si>
    <r>
      <t xml:space="preserve">Updated: </t>
    </r>
    <r>
      <rPr>
        <sz val="11"/>
        <color rgb="FF000000"/>
        <rFont val="Calibri"/>
        <family val="2"/>
        <scheme val="minor"/>
      </rPr>
      <t>Line 53 - formula update (current and prior year)</t>
    </r>
  </si>
  <si>
    <r>
      <t xml:space="preserve">Updated: </t>
    </r>
    <r>
      <rPr>
        <sz val="11"/>
        <color rgb="FF000000"/>
        <rFont val="Calibri"/>
        <family val="2"/>
        <scheme val="minor"/>
      </rPr>
      <t>Tag ID updated per taxonomy update</t>
    </r>
  </si>
  <si>
    <r>
      <t xml:space="preserve">Updated: </t>
    </r>
    <r>
      <rPr>
        <sz val="11"/>
        <color rgb="FF000000"/>
        <rFont val="Calibri"/>
        <family val="2"/>
        <scheme val="minor"/>
      </rPr>
      <t>values updated to be consistant with Syndicate Account example.</t>
    </r>
  </si>
  <si>
    <r>
      <t xml:space="preserve">Updated: </t>
    </r>
    <r>
      <rPr>
        <sz val="11"/>
        <color rgb="FF000000"/>
        <rFont val="Calibri"/>
        <family val="2"/>
        <scheme val="minor"/>
      </rPr>
      <t>Renamed the 'Allocated investment return transferred to general business technical account' to 'Allocated investment return transferred to technical account'</t>
    </r>
  </si>
  <si>
    <r>
      <t xml:space="preserve">Updated: </t>
    </r>
    <r>
      <rPr>
        <sz val="11"/>
        <color rgb="FF000000"/>
        <rFont val="Calibri"/>
        <family val="2"/>
        <scheme val="minor"/>
      </rPr>
      <t>Validations on 'Exposure to Credit Risk'  to 'Financial Assets pass due' row 97-230</t>
    </r>
  </si>
  <si>
    <t>Syndicate number</t>
  </si>
  <si>
    <t>Managing agent name</t>
  </si>
  <si>
    <t>Open YoA &gt; 3 YoA?</t>
  </si>
  <si>
    <t>No</t>
  </si>
  <si>
    <t>Status of data entry</t>
  </si>
  <si>
    <t>In progress</t>
  </si>
  <si>
    <t>Direct validations cleared</t>
  </si>
  <si>
    <t>Indirect validations cleared</t>
  </si>
  <si>
    <t>Status time and date</t>
  </si>
  <si>
    <t xml:space="preserve">Completed By :   </t>
  </si>
  <si>
    <t xml:space="preserve">Position : </t>
  </si>
  <si>
    <t>Reporting years</t>
  </si>
  <si>
    <t>Abbreviation</t>
  </si>
  <si>
    <t>Full Name</t>
  </si>
  <si>
    <t>Description</t>
  </si>
  <si>
    <t>CurY</t>
  </si>
  <si>
    <t>Current Year</t>
  </si>
  <si>
    <t>&lt;&lt;&lt;&lt;&lt;&lt;&lt;</t>
  </si>
  <si>
    <t>[Type the current reporting year]</t>
  </si>
  <si>
    <t>ComY</t>
  </si>
  <si>
    <t>Comparative Year</t>
  </si>
  <si>
    <t>ComY-1</t>
  </si>
  <si>
    <t>Comparative Year 2</t>
  </si>
  <si>
    <t>ComY-2</t>
  </si>
  <si>
    <t>Comparative Year 3</t>
  </si>
  <si>
    <t>FX inputs</t>
  </si>
  <si>
    <t>Current FY</t>
  </si>
  <si>
    <t>Prior FY</t>
  </si>
  <si>
    <t>Syndicate Functional Currency</t>
  </si>
  <si>
    <t>Syndicate Presentational Currency</t>
  </si>
  <si>
    <t>Annual average FX  rate from functional to presentational</t>
  </si>
  <si>
    <t>Closing FX rate from functional to presentational</t>
  </si>
  <si>
    <t>Total</t>
  </si>
  <si>
    <t>Validation</t>
  </si>
  <si>
    <t>Rows</t>
  </si>
  <si>
    <t>Sheet</t>
  </si>
  <si>
    <t>Change</t>
  </si>
  <si>
    <t>79-86</t>
  </si>
  <si>
    <t>Finanical assets past due</t>
  </si>
  <si>
    <t>included the values for reinsurers share of claims outstanding in the financial assets past due table (CY &amp; PY) in not past due column</t>
  </si>
  <si>
    <t>106-113</t>
  </si>
  <si>
    <t>included the values for cash at bank and in hand in the financial assets past due table (CY &amp; PY) in not past due column</t>
  </si>
  <si>
    <t>115-122</t>
  </si>
  <si>
    <t>Geographical split of premiums</t>
  </si>
  <si>
    <t>Updated the numbers in the prior year table to remove reinsurance acceptances - agreed to accounts</t>
  </si>
  <si>
    <t>133 - 140</t>
  </si>
  <si>
    <t>included the values for debts and variable yield securities in the financial assets past due table (CY &amp; PY) in not past due column (assumed no impairment)</t>
  </si>
  <si>
    <t>160 - 167</t>
  </si>
  <si>
    <t>included the values for loans from credit institutions in the financial assets past due table (CY &amp; PY) in not past due column (assumed no impairment)</t>
  </si>
  <si>
    <t>169 - 176</t>
  </si>
  <si>
    <t>included the values for derivative assets in the financial assets past due table (CY &amp; PY) in not past due column (assumed no impairment)</t>
  </si>
  <si>
    <t>187 - 195</t>
  </si>
  <si>
    <t>included the values for other investments in the financial assets past due table (CY &amp; PY) in not past due column (assumed no impairment)</t>
  </si>
  <si>
    <t>23 - 27</t>
  </si>
  <si>
    <t>205 - 248</t>
  </si>
  <si>
    <t>In the comparasion column - corrected the links as a block of rows appear to have been inserted and made all the links incorrect</t>
  </si>
  <si>
    <t>232 - 239</t>
  </si>
  <si>
    <t>included the values for other debtors in the financial assets past due table (CY &amp; PY) in not past due column (assumed no impairment)</t>
  </si>
  <si>
    <t>430 - 437</t>
  </si>
  <si>
    <t>Financial investments</t>
  </si>
  <si>
    <t>Financial invesment data has been input incorrectly - the comparative data has been mixed up with the CY cost etc.  Corrected on this and subsequent tabs</t>
  </si>
  <si>
    <t>Assets at FV</t>
  </si>
  <si>
    <t>313 - 320</t>
  </si>
  <si>
    <t>The links in column E had become delinked as items were inserted into the sheet without inserting rows.  Links have been udpated</t>
  </si>
  <si>
    <t>511 - 518</t>
  </si>
  <si>
    <t>Added a validation that financial insturments on the balance sheet must equal the total of the financial insturments note</t>
  </si>
  <si>
    <t>Accounts note 11 is incorrect 1st table and FV table do not agree for comparatives for first two line items.  I have populated sch 3 so that Shares = £88,000 and debt securities = £156,000.  I would suggest CV table is updated so CV and cost in Accounts agree to Sch 3</t>
  </si>
  <si>
    <t>Removed all the investment validations as these are now covered by validation 57 above</t>
  </si>
  <si>
    <t>367-397</t>
  </si>
  <si>
    <t>Discounted claims</t>
  </si>
  <si>
    <t>Rounded all comparatives to 0dp to avoid hidden decimal places messing up validations</t>
  </si>
  <si>
    <t>Source tab</t>
  </si>
  <si>
    <t>Source item (row)</t>
  </si>
  <si>
    <t>Source item (column)</t>
  </si>
  <si>
    <t>Index row</t>
  </si>
  <si>
    <t>Index column</t>
  </si>
  <si>
    <t>Current year value</t>
  </si>
  <si>
    <t>Prior year value</t>
  </si>
  <si>
    <t>Target tab</t>
  </si>
  <si>
    <t>Target item (row)</t>
  </si>
  <si>
    <t>Target item (column)</t>
  </si>
  <si>
    <t>Current year result</t>
  </si>
  <si>
    <t>Prior year result</t>
  </si>
  <si>
    <t>Signage change between notes</t>
  </si>
  <si>
    <t>CY check</t>
  </si>
  <si>
    <t>PY check</t>
  </si>
  <si>
    <t>Statement of profit and loss - Technical account</t>
  </si>
  <si>
    <t>Analysis of underwriting results</t>
  </si>
  <si>
    <t>Yes</t>
  </si>
  <si>
    <t>Statement of profit and loss - Non-Technical account</t>
  </si>
  <si>
    <t>Investment return</t>
  </si>
  <si>
    <t>Balance Sheet - Liabilities</t>
  </si>
  <si>
    <t>Balance Sheet - Assets</t>
  </si>
  <si>
    <t>Financial Assets past due</t>
  </si>
  <si>
    <t>Age analysis of past due but no imp</t>
  </si>
  <si>
    <t>Gross earned premiums</t>
  </si>
  <si>
    <t>Gross claims incurred</t>
  </si>
  <si>
    <t>Reinsurers share of technical provisions</t>
  </si>
  <si>
    <t>Other assets</t>
  </si>
  <si>
    <t>Prepayments and accrued income</t>
  </si>
  <si>
    <t>Technical provisions</t>
  </si>
  <si>
    <t>S/N</t>
  </si>
  <si>
    <t>Section</t>
  </si>
  <si>
    <t>Link</t>
  </si>
  <si>
    <t>Primary statements</t>
  </si>
  <si>
    <t>Click here</t>
  </si>
  <si>
    <t>Balance sheet</t>
  </si>
  <si>
    <t>Statement of Changes in members balances</t>
  </si>
  <si>
    <t>Risk management note</t>
  </si>
  <si>
    <t>Financial assets that are past due or impaired</t>
  </si>
  <si>
    <t>Age analysis of past due not impaired</t>
  </si>
  <si>
    <t>Maturity analysis of syndicate liabilities</t>
  </si>
  <si>
    <t>Sensitivity analysis to market risks</t>
  </si>
  <si>
    <t>Other claims notes</t>
  </si>
  <si>
    <t>Claims development; Gross</t>
  </si>
  <si>
    <t>Claims development; Net</t>
  </si>
  <si>
    <t xml:space="preserve">Discount rates and mean terms </t>
  </si>
  <si>
    <t>Discount claims values</t>
  </si>
  <si>
    <t>Other notes</t>
  </si>
  <si>
    <t>Geographical split of gross written premium by origination </t>
  </si>
  <si>
    <t>Financial Investments</t>
  </si>
  <si>
    <t>Assets by Fair value hierarchy classification</t>
  </si>
  <si>
    <t xml:space="preserve">Debtors </t>
  </si>
  <si>
    <t>&lt;&lt;&lt; Back to ToC</t>
  </si>
  <si>
    <r>
      <t>Statement of Profit or Loss</t>
    </r>
    <r>
      <rPr>
        <sz val="12"/>
        <rFont val="Arial"/>
        <family val="2"/>
      </rPr>
      <t> </t>
    </r>
  </si>
  <si>
    <t>Technical account –General business</t>
  </si>
  <si>
    <t>Tag ID</t>
  </si>
  <si>
    <t>A</t>
  </si>
  <si>
    <t>B</t>
  </si>
  <si>
    <t>C</t>
  </si>
  <si>
    <t>D</t>
  </si>
  <si>
    <t>E</t>
  </si>
  <si>
    <t>F</t>
  </si>
  <si>
    <t>G</t>
  </si>
  <si>
    <t>H</t>
  </si>
  <si>
    <t>Gross premiums written</t>
  </si>
  <si>
    <t>L205.01.01.01.00.00.0</t>
  </si>
  <si>
    <t>Outwards reinsurance premiums</t>
  </si>
  <si>
    <t>L205.01.01.02.00.00.0</t>
  </si>
  <si>
    <t>Premiums written, net of reinsurance</t>
  </si>
  <si>
    <t>L205.01.01.00.00.00.0</t>
  </si>
  <si>
    <t>Changes in unearned premium</t>
  </si>
  <si>
    <t>Change in the gross provision for unearned premiums</t>
  </si>
  <si>
    <t>L205.01.02.01.00.00.0</t>
  </si>
  <si>
    <t>Change in the provision for unearned premiums reinsurers’ share</t>
  </si>
  <si>
    <t>L205.01.02.02.00.00.0</t>
  </si>
  <si>
    <t>Net change in provisions for unearned premiums</t>
  </si>
  <si>
    <t>L205.01.02.00.00.00.0</t>
  </si>
  <si>
    <t>Earned premiums, net of reinsurance</t>
  </si>
  <si>
    <t>L205.01.00.00.00.00.0</t>
  </si>
  <si>
    <r>
      <t>Allocated investment return transferred from the non-technical account</t>
    </r>
    <r>
      <rPr>
        <sz val="8"/>
        <rFont val="Arial"/>
        <family val="2"/>
      </rPr>
      <t> </t>
    </r>
  </si>
  <si>
    <t>L205.02.00.00.00.00.0</t>
  </si>
  <si>
    <t>Other technical income, net of reinsurance</t>
  </si>
  <si>
    <t>L205.17.00.00.00.00.0</t>
  </si>
  <si>
    <t>Claims paid</t>
  </si>
  <si>
    <t>Gross amount - Claims paid</t>
  </si>
  <si>
    <t>L205.03.01.01.00.00.0</t>
  </si>
  <si>
    <t>Reinsurers’ share - Claims paid</t>
  </si>
  <si>
    <t>L205.03.01.02.00.00.0</t>
  </si>
  <si>
    <t>Net claims paid</t>
  </si>
  <si>
    <t>L205.03.01.00.00.00.0</t>
  </si>
  <si>
    <t>Change in the provision for claims</t>
  </si>
  <si>
    <t>Gross amount - Change in the provision for claims</t>
  </si>
  <si>
    <t>L205.03.02.01.00.00.0</t>
  </si>
  <si>
    <t>Reinsurers’ share - Change in the provision for claims</t>
  </si>
  <si>
    <t>L205.03.02.02.00.00.0</t>
  </si>
  <si>
    <t>Net change in provisions for claims</t>
  </si>
  <si>
    <t>L205.03.02.00.00.00.0</t>
  </si>
  <si>
    <t>Claims incurred, net of reinsurance</t>
  </si>
  <si>
    <t>L205.03.00.00.00.00.0</t>
  </si>
  <si>
    <t>Changes in other technical provisions, net of reinsurance, not shown under other headings</t>
  </si>
  <si>
    <t>Long term business provision, net of reinsurance</t>
  </si>
  <si>
    <t>Gross amount - Long term business provision</t>
  </si>
  <si>
    <t>L205.16.01.01.00.00.0</t>
  </si>
  <si>
    <t>Reinsurers’ share - Long term business provision</t>
  </si>
  <si>
    <t>L205.16.01.02.00.00.0</t>
  </si>
  <si>
    <t>Net change in long term business provisions</t>
  </si>
  <si>
    <t>L205.16.01.00.00.00.0</t>
  </si>
  <si>
    <t>Other technical provisions, net of reinsurance</t>
  </si>
  <si>
    <t>L205.16.02.00.00.00.0</t>
  </si>
  <si>
    <t>Net change in other technical provisions, including long term business provisions</t>
  </si>
  <si>
    <t>L205.16.00.00.00.00.0</t>
  </si>
  <si>
    <t>L205.04.00.00.00.00.0</t>
  </si>
  <si>
    <t>Other technical charges, net of reinsurance</t>
  </si>
  <si>
    <t>L205.18.00.00.00.00.0</t>
  </si>
  <si>
    <t>Balance on the technical account – general business/ long-term business</t>
  </si>
  <si>
    <t>L205.05.00.00.00.00.0
L205.14.00.00.00.00.0</t>
  </si>
  <si>
    <t>Non-technical account –General business</t>
  </si>
  <si>
    <t>Balance on the technical account - general business / long-term business</t>
  </si>
  <si>
    <t>L205.06.00.00.00.00.0
L205.15.00.00.00.00.0</t>
  </si>
  <si>
    <t>Investment income</t>
  </si>
  <si>
    <t>L205.07.01.00.00.00.0</t>
  </si>
  <si>
    <t>Realised gains/(losses) on investments</t>
  </si>
  <si>
    <t>L205.07.02.00.00.00.0</t>
  </si>
  <si>
    <r>
      <t>Unrealised gains/(losses) on investments</t>
    </r>
    <r>
      <rPr>
        <sz val="8"/>
        <color theme="1"/>
        <rFont val="Arial"/>
        <family val="2"/>
      </rPr>
      <t> </t>
    </r>
  </si>
  <si>
    <t>L205.07.04.00.00.00.0</t>
  </si>
  <si>
    <t>Investment expenses and charges</t>
  </si>
  <si>
    <t>L205.07.03.00.00.00.0</t>
  </si>
  <si>
    <t>Total Investment return</t>
  </si>
  <si>
    <t>L205.07.00.00.00.00.0</t>
  </si>
  <si>
    <t>Allocated investment return transferred to technical account</t>
  </si>
  <si>
    <t>L205.08.00.00.00.00.0</t>
  </si>
  <si>
    <t>Gain/(loss) on foreign exchange</t>
  </si>
  <si>
    <t>L205.09.00.00.00.00.0</t>
  </si>
  <si>
    <t>Other income</t>
  </si>
  <si>
    <t>L205.10.00.00.00.00.0</t>
  </si>
  <si>
    <t>Other expenses</t>
  </si>
  <si>
    <t>L205.11.00.00.00.00.0</t>
  </si>
  <si>
    <t>Profit/(loss) for the financial year</t>
  </si>
  <si>
    <t>L205.12.00.00.00.00.0</t>
  </si>
  <si>
    <t>Currency translation gain/(loss)</t>
  </si>
  <si>
    <t>L215.01.00.00.00.00.0</t>
  </si>
  <si>
    <t>Unrealised gains/(losses) on available for sale investments</t>
  </si>
  <si>
    <t>L215.02.00.00.00.00.0</t>
  </si>
  <si>
    <t>Realised gains/(losses) on available for sale investments</t>
  </si>
  <si>
    <t>L215.03.00.00.00.00.0</t>
  </si>
  <si>
    <t>Reclassifications through profit or loss</t>
  </si>
  <si>
    <t>L215.09.00.00.00.00.0</t>
  </si>
  <si>
    <t>Other recognised gains/(losses)</t>
  </si>
  <si>
    <t>L215.04.00.00.00.00.0</t>
  </si>
  <si>
    <t>Other</t>
  </si>
  <si>
    <t>L215.05.00.00.00.00.0</t>
  </si>
  <si>
    <t>Total comprehensive income/(loss) for the year</t>
  </si>
  <si>
    <t>L215.07.00.00.00.00.0</t>
  </si>
  <si>
    <t>Total investment return</t>
  </si>
  <si>
    <r>
      <t>Balance sheet –Assets</t>
    </r>
    <r>
      <rPr>
        <sz val="8"/>
        <rFont val="Arial"/>
        <family val="2"/>
      </rPr>
      <t> </t>
    </r>
  </si>
  <si>
    <t>L225.01.01.01.00.00.0</t>
  </si>
  <si>
    <t>Deposits with ceding undertakings</t>
  </si>
  <si>
    <t>L225.01.01.02.00.00.0</t>
  </si>
  <si>
    <t>Investments</t>
  </si>
  <si>
    <t>L225.01.01.00.00.00.0</t>
  </si>
  <si>
    <t>Provision for unearned premiums</t>
  </si>
  <si>
    <t>L225.01.02.01.00.00.0</t>
  </si>
  <si>
    <t>Claims outstanding</t>
  </si>
  <si>
    <t>L225.01.02.02.00.00.0</t>
  </si>
  <si>
    <t>Long term business provisions</t>
  </si>
  <si>
    <t>L225.01.02.03.00.00.0</t>
  </si>
  <si>
    <t>Reinsurers’ share of technical provisions</t>
  </si>
  <si>
    <t>L225.01.02.00.00.00.0</t>
  </si>
  <si>
    <t>Debtors arising out of direct insurance operations</t>
  </si>
  <si>
    <t>L225.01.03.01.00.00.0</t>
  </si>
  <si>
    <t>Debtors arising out of reinsurance operations</t>
  </si>
  <si>
    <t>L225.01.03.02.00.00.0</t>
  </si>
  <si>
    <t>Other debtors</t>
  </si>
  <si>
    <t>L225.01.03.03.00.00.0</t>
  </si>
  <si>
    <t>L225.01.03.00.00.00.0</t>
  </si>
  <si>
    <t>Tangible assets</t>
  </si>
  <si>
    <t>L225.01.04.01.00.00.0</t>
  </si>
  <si>
    <t>Cash at bank and in hand</t>
  </si>
  <si>
    <t>L225.01.04.02.00.00.0</t>
  </si>
  <si>
    <t>L225.01.04.03.00.00.0</t>
  </si>
  <si>
    <t>L225.01.04.00.00.00.0</t>
  </si>
  <si>
    <t>Accrued interest and rent</t>
  </si>
  <si>
    <t>L225.01.05.01.00.00.0</t>
  </si>
  <si>
    <t>Deferred acquisition costs</t>
  </si>
  <si>
    <t>L225.01.05.02.00.00.0</t>
  </si>
  <si>
    <t>Other prepayments and accrued income</t>
  </si>
  <si>
    <t>L225.01.05.03.00.00.0</t>
  </si>
  <si>
    <t>L225.01.05.00.00.00.0</t>
  </si>
  <si>
    <t>Total assets</t>
  </si>
  <si>
    <t>L225.01.00.00.00.00.0</t>
  </si>
  <si>
    <r>
      <t>Balance sheet (cont’d) – Liabilities</t>
    </r>
    <r>
      <rPr>
        <sz val="8"/>
        <rFont val="Arial"/>
        <family val="2"/>
      </rPr>
      <t> </t>
    </r>
  </si>
  <si>
    <t>Members’ balances</t>
  </si>
  <si>
    <t>L225.02.01.01.01.00.0</t>
  </si>
  <si>
    <t>Total capital and reserves</t>
  </si>
  <si>
    <t>L225.02.01.00.00.00.0</t>
  </si>
  <si>
    <t>L225.02.02.01.01.00.0</t>
  </si>
  <si>
    <t>L225.02.02.01.02.00.0</t>
  </si>
  <si>
    <t>Long term business provision</t>
  </si>
  <si>
    <t>L225.02.02.01.03.00.0</t>
  </si>
  <si>
    <t>Other technical provisions</t>
  </si>
  <si>
    <t>L225.02.02.01.04.00.0</t>
  </si>
  <si>
    <t>L225.02.02.01.00.00.0</t>
  </si>
  <si>
    <t>Provisions for other risks</t>
  </si>
  <si>
    <t>L225.02.02.02.00.00.0</t>
  </si>
  <si>
    <t>Deposits received from reinsurers</t>
  </si>
  <si>
    <t>L225.02.02.03.00.00.0</t>
  </si>
  <si>
    <t>Creditors arising out of direct insurance operations</t>
  </si>
  <si>
    <t>L225.02.02.04.01.00.0</t>
  </si>
  <si>
    <t>Creditors arising out of reinsurance operations</t>
  </si>
  <si>
    <t>L225.02.02.04.02.00.0</t>
  </si>
  <si>
    <t>Other creditors including taxation and social security</t>
  </si>
  <si>
    <t>L225.02.02.04.03.00.0</t>
  </si>
  <si>
    <t>Amounts owed to credit institutions</t>
  </si>
  <si>
    <t>L225.02.02.04.05.00.0</t>
  </si>
  <si>
    <t>L225.02.02.04.00.00.0</t>
  </si>
  <si>
    <t>Accruals and deferred income</t>
  </si>
  <si>
    <t>L225.02.02.05.00.00.0</t>
  </si>
  <si>
    <t>Total liabilities</t>
  </si>
  <si>
    <t>L225.02.02.00.00.00.0</t>
  </si>
  <si>
    <t>Total liabilities, capital and reserves</t>
  </si>
  <si>
    <t>L225.02.00.00.00.00.0</t>
  </si>
  <si>
    <t>Statement of Changes in members' balances</t>
  </si>
  <si>
    <t>Members’ balances brought forward at 1 January</t>
  </si>
  <si>
    <t>L235.01.01.00.00.00.0</t>
  </si>
  <si>
    <t>L235.01.02.00.00.00.0</t>
  </si>
  <si>
    <t>Payments of profit to members’ personal reserve funds</t>
  </si>
  <si>
    <t>L235.01.04.00.00.00.0</t>
  </si>
  <si>
    <t>Losses collected in relation to distribution on closure of underwriting year</t>
  </si>
  <si>
    <t>L235.01.03.00.00.00.0</t>
  </si>
  <si>
    <t>Cash calls on open underwriting years</t>
  </si>
  <si>
    <t>L235.01.05.00.00.00.0</t>
  </si>
  <si>
    <t>Members agent fees</t>
  </si>
  <si>
    <t>L235.01.09.00.00.00.0</t>
  </si>
  <si>
    <t>Net movement on funds in syndicate</t>
  </si>
  <si>
    <t>L235.01.06.00.00.00.0</t>
  </si>
  <si>
    <t>L235.01.08.00.00.00.0</t>
  </si>
  <si>
    <t>Members’ balances carried forward at 31 December</t>
  </si>
  <si>
    <t>L235.01.00.00.00.00.0</t>
  </si>
  <si>
    <t xml:space="preserve">Exposure to credit risk </t>
  </si>
  <si>
    <t>AAA</t>
  </si>
  <si>
    <t>AA</t>
  </si>
  <si>
    <t>BBB</t>
  </si>
  <si>
    <t>Not rated</t>
  </si>
  <si>
    <r>
      <t>Total</t>
    </r>
    <r>
      <rPr>
        <sz val="11"/>
        <color theme="1"/>
        <rFont val="Arial"/>
        <family val="2"/>
      </rPr>
      <t> </t>
    </r>
  </si>
  <si>
    <t>Shares and other variable yield securities and units in unit trusts</t>
  </si>
  <si>
    <t>L305.23.14.00.00.00.0</t>
  </si>
  <si>
    <t>Debt securities and other fixed income securities</t>
  </si>
  <si>
    <t>Participation in investment pools</t>
  </si>
  <si>
    <t>Loans secured by mortgages</t>
  </si>
  <si>
    <t>Loans and deposits with credit institutions</t>
  </si>
  <si>
    <t>Derivative assets</t>
  </si>
  <si>
    <t>Syndicate loan to Central Fund</t>
  </si>
  <si>
    <t>Other investments</t>
  </si>
  <si>
    <t>Reinsurers’ share of claims outstanding</t>
  </si>
  <si>
    <t>Other debtors and accrued interest</t>
  </si>
  <si>
    <t>I</t>
  </si>
  <si>
    <t>J</t>
  </si>
  <si>
    <t>K</t>
  </si>
  <si>
    <t>L</t>
  </si>
  <si>
    <t>M</t>
  </si>
  <si>
    <t>N</t>
  </si>
  <si>
    <t>O</t>
  </si>
  <si>
    <t>P</t>
  </si>
  <si>
    <t>Q</t>
  </si>
  <si>
    <t>R</t>
  </si>
  <si>
    <t>S</t>
  </si>
  <si>
    <t>T</t>
  </si>
  <si>
    <t>U</t>
  </si>
  <si>
    <t>V</t>
  </si>
  <si>
    <t>W</t>
  </si>
  <si>
    <t>X</t>
  </si>
  <si>
    <t>Y</t>
  </si>
  <si>
    <t>Z</t>
  </si>
  <si>
    <t>AB</t>
  </si>
  <si>
    <t>AC</t>
  </si>
  <si>
    <t>AD</t>
  </si>
  <si>
    <t>AE</t>
  </si>
  <si>
    <t>AF</t>
  </si>
  <si>
    <t>AG</t>
  </si>
  <si>
    <t>AH</t>
  </si>
  <si>
    <t>AI</t>
  </si>
  <si>
    <t>AJ</t>
  </si>
  <si>
    <t>AK</t>
  </si>
  <si>
    <t>AL</t>
  </si>
  <si>
    <t>AM</t>
  </si>
  <si>
    <t>AN</t>
  </si>
  <si>
    <t>AO</t>
  </si>
  <si>
    <t>AP</t>
  </si>
  <si>
    <t>AQ</t>
  </si>
  <si>
    <t>AR</t>
  </si>
  <si>
    <t>AS</t>
  </si>
  <si>
    <t>AT</t>
  </si>
  <si>
    <t>AU</t>
  </si>
  <si>
    <t>AV</t>
  </si>
  <si>
    <t>AW</t>
  </si>
  <si>
    <t>AX</t>
  </si>
  <si>
    <t>AY</t>
  </si>
  <si>
    <t>AZ</t>
  </si>
  <si>
    <t>AAB</t>
  </si>
  <si>
    <t>AAC</t>
  </si>
  <si>
    <t>AAD</t>
  </si>
  <si>
    <r>
      <rPr>
        <sz val="12"/>
        <color rgb="FF1E35BF"/>
        <rFont val="Arial"/>
        <family val="2"/>
      </rPr>
      <t>Financial assets that are not past due, past due or impaired</t>
    </r>
    <r>
      <rPr>
        <sz val="12"/>
        <color rgb="FF000000"/>
        <rFont val="Arial"/>
        <family val="2"/>
      </rPr>
      <t> </t>
    </r>
  </si>
  <si>
    <t>Neither past due nor impaired assets</t>
  </si>
  <si>
    <t>Past due but not impaired</t>
  </si>
  <si>
    <t>Gross value of impaired assets</t>
  </si>
  <si>
    <t>Impairment allowance</t>
  </si>
  <si>
    <t>L305.23.15.00.00.00.0</t>
  </si>
  <si>
    <r>
      <t>Financial assets that are past due but not impaired</t>
    </r>
    <r>
      <rPr>
        <sz val="12"/>
        <color theme="1"/>
        <rFont val="Arial"/>
        <family val="2"/>
      </rPr>
      <t> </t>
    </r>
  </si>
  <si>
    <r>
      <t>Past due but not</t>
    </r>
    <r>
      <rPr>
        <sz val="11"/>
        <color theme="1"/>
        <rFont val="Arial"/>
        <family val="2"/>
      </rPr>
      <t> </t>
    </r>
    <r>
      <rPr>
        <b/>
        <sz val="11"/>
        <color theme="1"/>
        <rFont val="Arial"/>
        <family val="2"/>
      </rPr>
      <t xml:space="preserve"> impaired assets</t>
    </r>
  </si>
  <si>
    <t>Up to three months</t>
  </si>
  <si>
    <t>Three to six months</t>
  </si>
  <si>
    <t>Six months to one year</t>
  </si>
  <si>
    <t>Greater than one year</t>
  </si>
  <si>
    <t xml:space="preserve">L305.71.00.00.00.00.0 </t>
  </si>
  <si>
    <r>
      <t>Maturity analysis of syndicate liabilities</t>
    </r>
    <r>
      <rPr>
        <sz val="12"/>
        <rFont val="Arial"/>
        <family val="2"/>
      </rPr>
      <t> </t>
    </r>
  </si>
  <si>
    <t>Undiscounted net cash flows</t>
  </si>
  <si>
    <t>No maturity stated</t>
  </si>
  <si>
    <t>L305.23.20.00.00.00.0</t>
  </si>
  <si>
    <t>0 – 1 yr</t>
  </si>
  <si>
    <t>1 – 3 yrs</t>
  </si>
  <si>
    <t>3 – 5 yrs</t>
  </si>
  <si>
    <t>&gt; 5yrs</t>
  </si>
  <si>
    <t>Derivative liabilities</t>
  </si>
  <si>
    <t>Other credit balances</t>
  </si>
  <si>
    <r>
      <t>Currency risk</t>
    </r>
    <r>
      <rPr>
        <sz val="12"/>
        <rFont val="Arial"/>
        <family val="2"/>
      </rPr>
      <t> </t>
    </r>
  </si>
  <si>
    <t>Sterling</t>
  </si>
  <si>
    <t>US Dollar</t>
  </si>
  <si>
    <t>Euro</t>
  </si>
  <si>
    <t>Canadian Dollar</t>
  </si>
  <si>
    <t>Australian Dollar</t>
  </si>
  <si>
    <t>Japanese Yen</t>
  </si>
  <si>
    <t>L305.23.26.00.00.00.0</t>
  </si>
  <si>
    <t>Reinsurers' share of technical provisions</t>
  </si>
  <si>
    <t>BA</t>
  </si>
  <si>
    <t>BB</t>
  </si>
  <si>
    <t>BC</t>
  </si>
  <si>
    <t>BD</t>
  </si>
  <si>
    <t>BE</t>
  </si>
  <si>
    <t>BF</t>
  </si>
  <si>
    <t>BG</t>
  </si>
  <si>
    <t>BH</t>
  </si>
  <si>
    <t>BI</t>
  </si>
  <si>
    <t>BJ</t>
  </si>
  <si>
    <t>BK</t>
  </si>
  <si>
    <t>BL</t>
  </si>
  <si>
    <r>
      <t>Sensitivity analysis to market risks</t>
    </r>
    <r>
      <rPr>
        <sz val="12"/>
        <color theme="1"/>
        <rFont val="Arial"/>
        <family val="2"/>
      </rPr>
      <t> </t>
    </r>
  </si>
  <si>
    <t>Impact on result before tax</t>
  </si>
  <si>
    <t>Impact on members' balances</t>
  </si>
  <si>
    <t>Interest rate risk</t>
  </si>
  <si>
    <t>+ 50 basis points shift in yield curves</t>
  </si>
  <si>
    <t>L305.72.00.00.00.00.0</t>
  </si>
  <si>
    <t>‑ 50 basis points shift in yield curves</t>
  </si>
  <si>
    <t>Equity price risk</t>
  </si>
  <si>
    <t>5 percent increase in equity prices</t>
  </si>
  <si>
    <t>5 percent decrease in equity prices</t>
  </si>
  <si>
    <t>Claims development; gross</t>
  </si>
  <si>
    <t>ALL</t>
  </si>
  <si>
    <t>Estimate of ultimate gross claims (earned basis)</t>
  </si>
  <si>
    <t>at end of underwriting year</t>
  </si>
  <si>
    <t>L305.55.05.00.00.00.0</t>
  </si>
  <si>
    <t>one year later</t>
  </si>
  <si>
    <t>two years later</t>
  </si>
  <si>
    <t>three years later</t>
  </si>
  <si>
    <t>four years later</t>
  </si>
  <si>
    <t>five years later</t>
  </si>
  <si>
    <t>six years later</t>
  </si>
  <si>
    <t>seven years later</t>
  </si>
  <si>
    <t>eight years later</t>
  </si>
  <si>
    <t>nine years later</t>
  </si>
  <si>
    <t>Estimate of gross claims reserve</t>
  </si>
  <si>
    <t>Provision in respect of prior years</t>
  </si>
  <si>
    <t>Less gross claims paid</t>
  </si>
  <si>
    <t>L305.55.05.01.00.00.0</t>
  </si>
  <si>
    <t>Gross claims reserves</t>
  </si>
  <si>
    <t>L305.55.05.02.00.00.0</t>
  </si>
  <si>
    <t>Estimate of ultimate net claims</t>
  </si>
  <si>
    <t>Estimate of net claims reserve</t>
  </si>
  <si>
    <t>Less net claims paid</t>
  </si>
  <si>
    <t>Net claims reserve</t>
  </si>
  <si>
    <t>Average mean term of liabilities (in years)</t>
  </si>
  <si>
    <t>L305.55.09.01.00.00.0</t>
  </si>
  <si>
    <t>L305.55.09.02.00.00.0</t>
  </si>
  <si>
    <t>Class of business</t>
  </si>
  <si>
    <t>Accident and health</t>
  </si>
  <si>
    <t>Marine, aviation, and transport</t>
  </si>
  <si>
    <t>Motor (third party liability)</t>
  </si>
  <si>
    <t>Motor (other classes)</t>
  </si>
  <si>
    <t>Fire and other damage to property</t>
  </si>
  <si>
    <t>Third party liability</t>
  </si>
  <si>
    <t>Credit and suretyship</t>
  </si>
  <si>
    <t>Legal expenses</t>
  </si>
  <si>
    <t>Assistance</t>
  </si>
  <si>
    <t>Miscellaneous</t>
  </si>
  <si>
    <t>Life</t>
  </si>
  <si>
    <t>Undiscounted claims</t>
  </si>
  <si>
    <t>Effect of discounting</t>
  </si>
  <si>
    <t>After discounting</t>
  </si>
  <si>
    <t>Gross claims provisions</t>
  </si>
  <si>
    <t>L305.55.11.00.00.00.0</t>
  </si>
  <si>
    <t>Reinsurers share of total claims</t>
  </si>
  <si>
    <t>Net claims provisions</t>
  </si>
  <si>
    <t>Gross premiums earned</t>
  </si>
  <si>
    <t>Gross operating expenses</t>
  </si>
  <si>
    <t>Reinsurance balance</t>
  </si>
  <si>
    <t>Underwriting result</t>
  </si>
  <si>
    <t>Tag IG</t>
  </si>
  <si>
    <t>L305.29.01.00.00.00.0</t>
  </si>
  <si>
    <t>Direct insurance</t>
  </si>
  <si>
    <t>Total direct insurance</t>
  </si>
  <si>
    <t>Reinsurance acceptances</t>
  </si>
  <si>
    <t>United Kingdom</t>
  </si>
  <si>
    <t>L305.30.00.00.00.00.0</t>
  </si>
  <si>
    <t>European Union Member States</t>
  </si>
  <si>
    <t>US </t>
  </si>
  <si>
    <t>Rest of the world</t>
  </si>
  <si>
    <t>Total gross premiums written</t>
  </si>
  <si>
    <r>
      <t>Net operating expenses</t>
    </r>
    <r>
      <rPr>
        <sz val="12"/>
        <rFont val="Arial"/>
        <family val="2"/>
      </rPr>
      <t> </t>
    </r>
  </si>
  <si>
    <t>Acquisition costs</t>
  </si>
  <si>
    <t>L305.30.07.00.00.00.0</t>
  </si>
  <si>
    <t>Change in deferred acquisition costs</t>
  </si>
  <si>
    <t>Administrative expenses</t>
  </si>
  <si>
    <t>Foreign exchange [Long-term business only]</t>
  </si>
  <si>
    <t>Members’ standard personal expenses</t>
  </si>
  <si>
    <t>Reinsurance commissions and profit participation</t>
  </si>
  <si>
    <t>Commission</t>
  </si>
  <si>
    <t>Total commission for direct insurance business</t>
  </si>
  <si>
    <t>L305.30.07.06.00.00.0</t>
  </si>
  <si>
    <t xml:space="preserve">Impairment losses on debtors: </t>
  </si>
  <si>
    <t>arising out of direct insurance operations</t>
  </si>
  <si>
    <t>L305.30.07.07.00.00.0</t>
  </si>
  <si>
    <t>arising out of reinsurance operations</t>
  </si>
  <si>
    <t>Impairment losses on financial instruments:</t>
  </si>
  <si>
    <t>arising from instrument measured at amortised cost</t>
  </si>
  <si>
    <t>arising from instruments measured as available for sale</t>
  </si>
  <si>
    <r>
      <t>Investment return</t>
    </r>
    <r>
      <rPr>
        <sz val="12"/>
        <color theme="1"/>
        <rFont val="Arial"/>
        <family val="2"/>
      </rPr>
      <t> </t>
    </r>
  </si>
  <si>
    <t>Interest and similar income</t>
  </si>
  <si>
    <t xml:space="preserve">From financial instruments designated at fair value through profit or loss </t>
  </si>
  <si>
    <t>L305.39.01.00.00.00.0</t>
  </si>
  <si>
    <t>Dividend income</t>
  </si>
  <si>
    <t>From financial instruments classified as Available for Sale</t>
  </si>
  <si>
    <t>L305.39.10.00.00.00.0</t>
  </si>
  <si>
    <t>From financial instruments at amortised cost</t>
  </si>
  <si>
    <t>L305.39.02.00.00.00.0</t>
  </si>
  <si>
    <t>Interest on cash at bank</t>
  </si>
  <si>
    <t>L305.39.04.00.00.00.0</t>
  </si>
  <si>
    <t>Other income from investments</t>
  </si>
  <si>
    <t>From financial instruments designated at fair value through profit or loss</t>
  </si>
  <si>
    <t>Gains on the realisation of investments</t>
  </si>
  <si>
    <t>L305.39.07.00.00.00.0</t>
  </si>
  <si>
    <t>Losses on the realisation of investments</t>
  </si>
  <si>
    <t>Unrealised gains on investments</t>
  </si>
  <si>
    <t>Unrealised losses on the investments</t>
  </si>
  <si>
    <t>Other relevant gains/(losses)</t>
  </si>
  <si>
    <t>L305.39.08.00.00.00.0</t>
  </si>
  <si>
    <t>Financial liabilities at amortised cost</t>
  </si>
  <si>
    <t>Interest expense</t>
  </si>
  <si>
    <t>L305.39.09.00.00.00.0</t>
  </si>
  <si>
    <t>Other relevant gain</t>
  </si>
  <si>
    <t>Other relevant loss</t>
  </si>
  <si>
    <t>Investment management expenses</t>
  </si>
  <si>
    <t>L305.39.06.00.00.00.0</t>
  </si>
  <si>
    <t>L305.39.00.00.00.00.0</t>
  </si>
  <si>
    <t>Impairment losses on debtors recognised in administrative expenses </t>
  </si>
  <si>
    <t>L305.39.11.00.00.00.0</t>
  </si>
  <si>
    <r>
      <t>Financial investments</t>
    </r>
    <r>
      <rPr>
        <sz val="12"/>
        <rFont val="Arial"/>
        <family val="2"/>
      </rPr>
      <t> </t>
    </r>
  </si>
  <si>
    <t>Carrying value</t>
  </si>
  <si>
    <t>Cost</t>
  </si>
  <si>
    <t>L305.46.01.00.00.00.0</t>
  </si>
  <si>
    <t>Total financial investments</t>
  </si>
  <si>
    <t>Asset by FV hierarchy classification</t>
  </si>
  <si>
    <t>Level 1</t>
  </si>
  <si>
    <t>Level 2</t>
  </si>
  <si>
    <t>Level 3</t>
  </si>
  <si>
    <t>Assets held at amortised costs</t>
  </si>
  <si>
    <t>L305.50.03.00.00.00.0</t>
  </si>
  <si>
    <t>L305.50.01.00.00.00.0</t>
  </si>
  <si>
    <t>L305.50.02.00.00.00.0</t>
  </si>
  <si>
    <t>Due within one year</t>
  </si>
  <si>
    <t>L305.53.00.00.00.00.0</t>
  </si>
  <si>
    <t>Due after one year</t>
  </si>
  <si>
    <t>L305.54.00.00.00.00.0</t>
  </si>
  <si>
    <t>L305.55.12.00.00.00.0</t>
  </si>
  <si>
    <t>L305.55.13.00.00.00.0</t>
  </si>
  <si>
    <t>Start of period rate</t>
  </si>
  <si>
    <t>Year end rate</t>
  </si>
  <si>
    <t>Average rate</t>
  </si>
  <si>
    <t>L305.55.22.00.00.00.0</t>
  </si>
  <si>
    <t>US dollar</t>
  </si>
  <si>
    <t>Canadian dollar</t>
  </si>
  <si>
    <t>Australian dollar</t>
  </si>
  <si>
    <t>GBP</t>
  </si>
  <si>
    <t xml:space="preserve"> Financial Investments (FI)</t>
  </si>
  <si>
    <t>Listed Investments</t>
  </si>
  <si>
    <t>Listed Investments (Included in carrying values above)</t>
  </si>
  <si>
    <t>L305.46.02.00.00.00.0</t>
  </si>
  <si>
    <t>Average discounted rates (%)</t>
  </si>
  <si>
    <r>
      <t xml:space="preserve">Updated: </t>
    </r>
    <r>
      <rPr>
        <sz val="11"/>
        <color rgb="FF000000"/>
        <rFont val="Calibri"/>
        <family val="2"/>
        <scheme val="minor"/>
      </rPr>
      <t>Average discounted rates heading to include %</t>
    </r>
  </si>
  <si>
    <t>Geographical split of gross premiums written - direct business - where the contracts were concluded</t>
  </si>
  <si>
    <r>
      <t xml:space="preserve">Updated: </t>
    </r>
    <r>
      <rPr>
        <sz val="11"/>
        <color rgb="FF000000"/>
        <rFont val="Calibri"/>
        <family val="2"/>
        <scheme val="minor"/>
      </rPr>
      <t>Geographical split of gross premiums written - direct business title to include 'where the contracts were concluded' for added clarification</t>
    </r>
  </si>
  <si>
    <r>
      <t xml:space="preserve">Updated: </t>
    </r>
    <r>
      <rPr>
        <sz val="11"/>
        <color rgb="FF000000"/>
        <rFont val="Calibri"/>
        <family val="2"/>
      </rPr>
      <t>Syndicate loan to central fund - Formula has been updated in the Total Table</t>
    </r>
  </si>
  <si>
    <r>
      <t xml:space="preserve">Updated: </t>
    </r>
    <r>
      <rPr>
        <sz val="11"/>
        <color rgb="FF000000"/>
        <rFont val="Calibri"/>
        <family val="2"/>
      </rPr>
      <t>Prior year (YOA 2) total column formula has been updated for 'Shares and other variable yield securities and units in unit trusts'</t>
    </r>
  </si>
  <si>
    <t>V2.1</t>
  </si>
  <si>
    <t>]</t>
  </si>
  <si>
    <r>
      <t xml:space="preserve">Updated: </t>
    </r>
    <r>
      <rPr>
        <sz val="11"/>
        <color rgb="FF000000"/>
        <rFont val="Calibri"/>
        <family val="2"/>
        <scheme val="minor"/>
      </rPr>
      <t>Formula Update cell C2</t>
    </r>
  </si>
  <si>
    <r>
      <t xml:space="preserve">Updated: </t>
    </r>
    <r>
      <rPr>
        <sz val="11"/>
        <color rgb="FF000000"/>
        <rFont val="Calibri"/>
        <family val="2"/>
        <scheme val="minor"/>
      </rPr>
      <t>Formula Update cell C2</t>
    </r>
    <r>
      <rPr>
        <b/>
        <sz val="11"/>
        <color rgb="FF000000"/>
        <rFont val="Calibri"/>
        <family val="2"/>
        <scheme val="minor"/>
      </rPr>
      <t xml:space="preserve">, </t>
    </r>
    <r>
      <rPr>
        <sz val="11"/>
        <color rgb="FF000000"/>
        <rFont val="Calibri"/>
        <family val="2"/>
        <scheme val="minor"/>
      </rPr>
      <t>C66, C95</t>
    </r>
  </si>
  <si>
    <r>
      <t xml:space="preserve">Updated: </t>
    </r>
    <r>
      <rPr>
        <sz val="11"/>
        <color rgb="FF000000"/>
        <rFont val="Calibri"/>
        <family val="2"/>
        <scheme val="minor"/>
      </rPr>
      <t>Formula Update cell C2</t>
    </r>
    <r>
      <rPr>
        <b/>
        <sz val="11"/>
        <color rgb="FF000000"/>
        <rFont val="Calibri"/>
        <family val="2"/>
        <scheme val="minor"/>
      </rPr>
      <t xml:space="preserve">, </t>
    </r>
    <r>
      <rPr>
        <sz val="11"/>
        <color rgb="FF000000"/>
        <rFont val="Calibri"/>
        <family val="2"/>
        <scheme val="minor"/>
      </rPr>
      <t>C23</t>
    </r>
  </si>
  <si>
    <r>
      <t xml:space="preserve">Updated: </t>
    </r>
    <r>
      <rPr>
        <sz val="11"/>
        <color rgb="FF000000"/>
        <rFont val="Calibri"/>
        <family val="2"/>
        <scheme val="minor"/>
      </rPr>
      <t>Formula Update on all 'Total Cells' to include row 1 previously missing</t>
    </r>
  </si>
  <si>
    <t>V2.2</t>
  </si>
  <si>
    <r>
      <t xml:space="preserve">Updated: </t>
    </r>
    <r>
      <rPr>
        <sz val="11"/>
        <color rgb="FF000000"/>
        <rFont val="Calibri"/>
        <family val="2"/>
        <scheme val="minor"/>
      </rPr>
      <t>Locked cells for all line 12 Column</t>
    </r>
    <r>
      <rPr>
        <b/>
        <sz val="11"/>
        <color rgb="FF000000"/>
        <rFont val="Calibri"/>
        <family val="2"/>
        <scheme val="minor"/>
      </rPr>
      <t xml:space="preserve"> </t>
    </r>
    <r>
      <rPr>
        <sz val="11"/>
        <color rgb="FF000000"/>
        <rFont val="Calibri"/>
        <family val="2"/>
        <scheme val="minor"/>
      </rPr>
      <t>E</t>
    </r>
    <r>
      <rPr>
        <b/>
        <sz val="11"/>
        <color rgb="FF000000"/>
        <rFont val="Calibri"/>
        <family val="2"/>
        <scheme val="minor"/>
      </rPr>
      <t xml:space="preserve"> </t>
    </r>
    <r>
      <rPr>
        <sz val="11"/>
        <color rgb="FF000000"/>
        <rFont val="Calibri"/>
        <family val="2"/>
        <scheme val="minor"/>
      </rPr>
      <t>as population not required</t>
    </r>
  </si>
  <si>
    <r>
      <t xml:space="preserve">Updated: </t>
    </r>
    <r>
      <rPr>
        <sz val="11"/>
        <color rgb="FF000000"/>
        <rFont val="Calibri"/>
        <family val="2"/>
        <scheme val="minor"/>
      </rPr>
      <t>Row 286- 293  Column N  updated to 8 - to reference correct table cell</t>
    </r>
  </si>
  <si>
    <t>Key inputs</t>
  </si>
  <si>
    <t>Schedule 3 Return</t>
  </si>
  <si>
    <t>Life Return</t>
  </si>
  <si>
    <t>True</t>
  </si>
  <si>
    <t>False</t>
  </si>
  <si>
    <t>V2.3</t>
  </si>
  <si>
    <r>
      <t xml:space="preserve">Updated: </t>
    </r>
    <r>
      <rPr>
        <sz val="11"/>
        <color rgb="FF000000"/>
        <rFont val="Calibri"/>
        <family val="2"/>
        <scheme val="minor"/>
      </rPr>
      <t>Row 97 - 185  Column M and O  formula updated to reference column 'E' in Finance assets past due</t>
    </r>
  </si>
  <si>
    <r>
      <t xml:space="preserve">Added: </t>
    </r>
    <r>
      <rPr>
        <sz val="11"/>
        <color rgb="FF000000"/>
        <rFont val="Calibri"/>
        <family val="2"/>
        <scheme val="minor"/>
      </rPr>
      <t>Table Line for Schedule 3 indicator</t>
    </r>
  </si>
  <si>
    <r>
      <t xml:space="preserve">Added: </t>
    </r>
    <r>
      <rPr>
        <sz val="11"/>
        <color rgb="FF000000"/>
        <rFont val="Calibri"/>
        <family val="2"/>
        <scheme val="minor"/>
      </rPr>
      <t>Table Line for Life Indicator</t>
    </r>
  </si>
  <si>
    <r>
      <rPr>
        <b/>
        <sz val="11"/>
        <color theme="1"/>
        <rFont val="Calibri"/>
        <family val="2"/>
        <scheme val="minor"/>
      </rPr>
      <t>Removed</t>
    </r>
    <r>
      <rPr>
        <sz val="11"/>
        <color theme="1"/>
        <rFont val="Calibri"/>
        <family val="2"/>
        <scheme val="minor"/>
      </rPr>
      <t>: Reinsurers share of deferred acquisition costs line from currnet and prior year</t>
    </r>
  </si>
  <si>
    <r>
      <t>Added:</t>
    </r>
    <r>
      <rPr>
        <sz val="11"/>
        <color rgb="FF000000"/>
        <rFont val="Calibri"/>
        <family val="2"/>
        <scheme val="minor"/>
      </rPr>
      <t xml:space="preserve"> Table line for breakdown of Listed Investments (Included in carrying values above in the Financial Investments Table)</t>
    </r>
  </si>
  <si>
    <r>
      <t xml:space="preserve">Update: </t>
    </r>
    <r>
      <rPr>
        <sz val="11"/>
        <color rgb="FF000000"/>
        <rFont val="Calibri"/>
        <family val="2"/>
        <scheme val="minor"/>
      </rPr>
      <t>Formula Update row 169</t>
    </r>
  </si>
  <si>
    <t>Analysis of underwriting re</t>
  </si>
  <si>
    <r>
      <t>Updated:</t>
    </r>
    <r>
      <rPr>
        <sz val="11"/>
        <color rgb="FF000000"/>
        <rFont val="Calibri"/>
        <family val="2"/>
        <scheme val="minor"/>
      </rPr>
      <t xml:space="preserve"> Removed rows 327 - 390</t>
    </r>
  </si>
  <si>
    <r>
      <t>Updated:</t>
    </r>
    <r>
      <rPr>
        <sz val="11"/>
        <color rgb="FF000000"/>
        <rFont val="Calibri"/>
        <family val="2"/>
        <scheme val="minor"/>
      </rPr>
      <t xml:space="preserve"> Removed validations for rows 205 - 212 (other debtors and accrued Interest validations)</t>
    </r>
  </si>
  <si>
    <r>
      <t>Updated:</t>
    </r>
    <r>
      <rPr>
        <sz val="11"/>
        <color rgb="FF000000"/>
        <rFont val="Calibri"/>
        <family val="2"/>
        <scheme val="minor"/>
      </rPr>
      <t xml:space="preserve"> Formula Update cell L4</t>
    </r>
  </si>
  <si>
    <t>V2.4</t>
  </si>
  <si>
    <r>
      <t>Added:</t>
    </r>
    <r>
      <rPr>
        <sz val="11"/>
        <color rgb="FF000000"/>
        <rFont val="Calibri"/>
        <family val="2"/>
        <scheme val="minor"/>
      </rPr>
      <t xml:space="preserve"> Table row for 'Other assets' being now Line 14, all other rows reference below have been updated to 15, 16</t>
    </r>
    <r>
      <rPr>
        <b/>
        <sz val="11"/>
        <color rgb="FF000000"/>
        <rFont val="Calibri"/>
        <family val="2"/>
        <scheme val="minor"/>
      </rPr>
      <t xml:space="preserve">. </t>
    </r>
    <r>
      <rPr>
        <sz val="11"/>
        <color rgb="FF000000"/>
        <rFont val="Calibri"/>
        <family val="2"/>
        <scheme val="minor"/>
      </rPr>
      <t>All YOA tables updated</t>
    </r>
  </si>
  <si>
    <r>
      <t xml:space="preserve">Added: </t>
    </r>
    <r>
      <rPr>
        <sz val="11"/>
        <color rgb="FF000000"/>
        <rFont val="Calibri"/>
        <family val="2"/>
        <scheme val="minor"/>
      </rPr>
      <t>Row 214-221 for 'Other assets' validation check : Exposure to credit risk vs Financial Assets past due</t>
    </r>
  </si>
  <si>
    <r>
      <t xml:space="preserve">Added: </t>
    </r>
    <r>
      <rPr>
        <sz val="11"/>
        <color rgb="FF000000"/>
        <rFont val="Calibri"/>
        <family val="2"/>
        <scheme val="minor"/>
      </rPr>
      <t>Row 358-365 for 'Other assets' validation check</t>
    </r>
    <r>
      <rPr>
        <b/>
        <sz val="11"/>
        <color rgb="FF000000"/>
        <rFont val="Calibri"/>
        <family val="2"/>
        <scheme val="minor"/>
      </rPr>
      <t xml:space="preserve"> </t>
    </r>
    <r>
      <rPr>
        <sz val="11"/>
        <color rgb="FF000000"/>
        <rFont val="Calibri"/>
        <family val="2"/>
        <scheme val="minor"/>
      </rPr>
      <t>: Financial Assets past due vs Age Analysis</t>
    </r>
  </si>
  <si>
    <r>
      <t>Update:</t>
    </r>
    <r>
      <rPr>
        <sz val="11"/>
        <color rgb="FF000000"/>
        <rFont val="Calibri"/>
        <family val="2"/>
        <scheme val="minor"/>
      </rPr>
      <t xml:space="preserve"> Tag ID updated for table lines 11 from ID L305.50.01.00.00.00.0 to L305.50.03.00.00.00.0</t>
    </r>
  </si>
  <si>
    <r>
      <t>Update:</t>
    </r>
    <r>
      <rPr>
        <sz val="11"/>
        <color rgb="FF000000"/>
        <rFont val="Calibri"/>
        <family val="2"/>
        <scheme val="minor"/>
      </rPr>
      <t xml:space="preserve"> Tag ID updated for table lines 1-8 from ID L305.50.03.00.00.00.0 to L305.50.01.00.00.00.0</t>
    </r>
    <r>
      <rPr>
        <b/>
        <sz val="11"/>
        <color rgb="FF000000"/>
        <rFont val="Calibri"/>
        <family val="2"/>
        <scheme val="minor"/>
      </rPr>
      <t xml:space="preserve"> </t>
    </r>
    <r>
      <rPr>
        <sz val="11"/>
        <color rgb="FF000000"/>
        <rFont val="Calibri"/>
        <family val="2"/>
        <scheme val="minor"/>
      </rPr>
      <t>for all tables</t>
    </r>
  </si>
  <si>
    <r>
      <t xml:space="preserve">Updated: </t>
    </r>
    <r>
      <rPr>
        <sz val="11"/>
        <color rgb="FF000000"/>
        <rFont val="Calibri"/>
        <family val="2"/>
        <scheme val="minor"/>
      </rPr>
      <t>Rows 10,11,22 &amp; 23 format has been corrected to 2 d.p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</si>
</sst>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3" formatCode="_-* #,##0.00_-;\-* #,##0.00_-;_-* &quot;-&quot;??_-;_-@_-"/>
    <numFmt numFmtId="164" formatCode="#,##0\ ;\(#,##0\);&quot;- &quot;"/>
    <numFmt numFmtId="165" formatCode="#,##0\ ;[Red]\(#,##0\);&quot;- &quot;"/>
    <numFmt numFmtId="166" formatCode="#,##0.00\ ;[Red]\(#,##0.00\);&quot;- &quot;"/>
  </numFmts>
  <fonts count="53" x14ac:knownFonts="1">
    <font>
      <sz val="11"/>
      <color theme="1"/>
      <name val="Calibri"/>
      <family val="2"/>
      <scheme val="minor"/>
    </font>
    <font>
      <sz val="18"/>
      <color rgb="FF1E35BF"/>
      <name val="Arial"/>
      <family val="2"/>
    </font>
    <font>
      <sz val="8"/>
      <name val="Arial"/>
      <family val="2"/>
    </font>
    <font>
      <sz val="11"/>
      <color rgb="FF1E35BF"/>
      <name val="Arial"/>
      <family val="2"/>
    </font>
    <font>
      <sz val="11"/>
      <color theme="1"/>
      <name val="Arial"/>
      <family val="2"/>
    </font>
    <font>
      <i/>
      <sz val="10"/>
      <color theme="1"/>
      <name val="Arial"/>
      <family val="2"/>
    </font>
    <font>
      <b/>
      <sz val="11"/>
      <color theme="1"/>
      <name val="Arial"/>
      <family val="2"/>
    </font>
    <font>
      <i/>
      <sz val="11"/>
      <color rgb="FF1E35BF"/>
      <name val="Arial"/>
      <family val="2"/>
    </font>
    <font>
      <sz val="8"/>
      <color theme="1"/>
      <name val="Arial"/>
      <family val="2"/>
    </font>
    <font>
      <u/>
      <sz val="11"/>
      <color theme="10"/>
      <name val="Calibri"/>
      <family val="2"/>
      <scheme val="minor"/>
    </font>
    <font>
      <sz val="11"/>
      <name val="Arial"/>
      <family val="2"/>
    </font>
    <font>
      <b/>
      <sz val="11"/>
      <name val="Arial"/>
      <family val="2"/>
    </font>
    <font>
      <sz val="11"/>
      <color theme="1"/>
      <name val="Calibri"/>
      <family val="2"/>
      <scheme val="minor"/>
    </font>
    <font>
      <sz val="12"/>
      <color rgb="FF1E35BF"/>
      <name val="Arial"/>
      <family val="2"/>
    </font>
    <font>
      <sz val="12"/>
      <color theme="1"/>
      <name val="Arial"/>
      <family val="2"/>
    </font>
    <font>
      <sz val="12"/>
      <name val="Arial"/>
      <family val="2"/>
    </font>
    <font>
      <b/>
      <sz val="24"/>
      <color theme="0"/>
      <name val="Arial"/>
      <family val="2"/>
    </font>
    <font>
      <b/>
      <sz val="9"/>
      <name val="Arial"/>
      <family val="2"/>
    </font>
    <font>
      <sz val="11"/>
      <color indexed="8"/>
      <name val="Calibri"/>
      <family val="2"/>
      <scheme val="minor"/>
    </font>
    <font>
      <sz val="11"/>
      <color theme="0" tint="-0.34998626667073579"/>
      <name val="Arial"/>
      <family val="2"/>
    </font>
    <font>
      <sz val="11"/>
      <color theme="1" tint="0.249977111117893"/>
      <name val="Arial"/>
      <family val="2"/>
    </font>
    <font>
      <sz val="11"/>
      <color rgb="FFFF0000"/>
      <name val="Arial"/>
      <family val="2"/>
    </font>
    <font>
      <i/>
      <sz val="11"/>
      <color rgb="FFFF0000"/>
      <name val="Arial"/>
      <family val="2"/>
    </font>
    <font>
      <b/>
      <i/>
      <sz val="11"/>
      <color rgb="FF002060"/>
      <name val="Arial"/>
      <family val="2"/>
    </font>
    <font>
      <b/>
      <sz val="11"/>
      <color rgb="FF002060"/>
      <name val="Arial"/>
      <family val="2"/>
    </font>
    <font>
      <sz val="11"/>
      <color rgb="FF000000"/>
      <name val="Arial"/>
      <family val="2"/>
    </font>
    <font>
      <u/>
      <sz val="11"/>
      <color theme="10"/>
      <name val="Arial"/>
      <family val="2"/>
    </font>
    <font>
      <i/>
      <sz val="11"/>
      <color theme="1"/>
      <name val="Arial"/>
      <family val="2"/>
    </font>
    <font>
      <b/>
      <i/>
      <sz val="11"/>
      <color theme="1"/>
      <name val="Arial"/>
      <family val="2"/>
    </font>
    <font>
      <i/>
      <sz val="12"/>
      <color rgb="FF1E35BF"/>
      <name val="Arial"/>
      <family val="2"/>
    </font>
    <font>
      <sz val="11"/>
      <color theme="0"/>
      <name val="Arial"/>
      <family val="2"/>
    </font>
    <font>
      <b/>
      <i/>
      <u/>
      <sz val="11"/>
      <color theme="10"/>
      <name val="Arial"/>
      <family val="2"/>
    </font>
    <font>
      <b/>
      <sz val="11"/>
      <color rgb="FF000000"/>
      <name val="Arial"/>
      <family val="2"/>
    </font>
    <font>
      <b/>
      <sz val="10"/>
      <color theme="1"/>
      <name val="Arial"/>
      <family val="2"/>
    </font>
    <font>
      <sz val="10"/>
      <color theme="1"/>
      <name val="Arial"/>
      <family val="2"/>
    </font>
    <font>
      <b/>
      <i/>
      <sz val="11"/>
      <color rgb="FF1E35BF"/>
      <name val="Arial"/>
      <family val="2"/>
    </font>
    <font>
      <b/>
      <i/>
      <u/>
      <sz val="10"/>
      <color theme="10"/>
      <name val="Arial"/>
      <family val="2"/>
    </font>
    <font>
      <b/>
      <sz val="13"/>
      <color rgb="FFFFFFFF"/>
      <name val="Arial"/>
      <family val="2"/>
    </font>
    <font>
      <sz val="10"/>
      <color rgb="FF00B050"/>
      <name val="Arial"/>
      <family val="2"/>
    </font>
    <font>
      <sz val="11"/>
      <color rgb="FF000000"/>
      <name val="Calibri"/>
      <family val="2"/>
    </font>
    <font>
      <sz val="12"/>
      <color rgb="FF000000"/>
      <name val="Arial"/>
      <family val="2"/>
    </font>
    <font>
      <b/>
      <sz val="11"/>
      <color rgb="FF000000"/>
      <name val="Calibri"/>
      <family val="2"/>
      <scheme val="minor"/>
    </font>
    <font>
      <b/>
      <sz val="11"/>
      <color rgb="FF000000"/>
      <name val="Calibri"/>
      <family val="2"/>
    </font>
    <font>
      <sz val="11"/>
      <color rgb="FF00000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name val="Arial"/>
      <family val="2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sz val="11"/>
      <color theme="1"/>
      <name val="Aptos"/>
      <family val="2"/>
    </font>
    <font>
      <sz val="8"/>
      <name val="Calibri"/>
      <family val="2"/>
      <scheme val="minor"/>
    </font>
    <font>
      <sz val="10"/>
      <name val="Arial"/>
      <family val="2"/>
    </font>
    <font>
      <b/>
      <sz val="10"/>
      <name val="Arial"/>
      <family val="2"/>
    </font>
  </fonts>
  <fills count="11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499984740745262"/>
        <bgColor indexed="64"/>
      </patternFill>
    </fill>
    <fill>
      <patternFill patternType="solid">
        <fgColor theme="1" tint="0.499984740745262"/>
        <bgColor indexed="64"/>
      </patternFill>
    </fill>
    <fill>
      <patternFill patternType="solid">
        <fgColor rgb="FF0070C0"/>
        <bgColor rgb="FF000000"/>
      </patternFill>
    </fill>
    <fill>
      <patternFill patternType="solid">
        <fgColor rgb="FFDDEBF7"/>
        <bgColor rgb="FF000000"/>
      </patternFill>
    </fill>
    <fill>
      <patternFill patternType="solid">
        <fgColor theme="2" tint="-0.499984740745262"/>
        <bgColor indexed="64"/>
      </patternFill>
    </fill>
  </fills>
  <borders count="12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medium">
        <color rgb="FF000000"/>
      </top>
      <bottom style="thin">
        <color indexed="64"/>
      </bottom>
      <diagonal/>
    </border>
    <border>
      <left style="medium">
        <color rgb="FF000000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rgb="FF000000"/>
      </left>
      <right style="thin">
        <color indexed="64"/>
      </right>
      <top style="thin">
        <color indexed="64"/>
      </top>
      <bottom/>
      <diagonal/>
    </border>
    <border>
      <left style="medium">
        <color rgb="FF000000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rgb="FF000000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 style="thin">
        <color rgb="FF000000"/>
      </top>
      <bottom style="thin">
        <color rgb="FF000000"/>
      </bottom>
      <diagonal/>
    </border>
    <border>
      <left/>
      <right style="medium">
        <color indexed="64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 style="medium">
        <color indexed="64"/>
      </left>
      <right/>
      <top/>
      <bottom/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rgb="FF000000"/>
      </bottom>
      <diagonal/>
    </border>
    <border>
      <left style="medium">
        <color indexed="64"/>
      </left>
      <right/>
      <top/>
      <bottom style="thin">
        <color rgb="FF000000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rgb="FF000000"/>
      </right>
      <top style="medium">
        <color indexed="64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medium">
        <color indexed="64"/>
      </top>
      <bottom style="thin">
        <color rgb="FF000000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rgb="FF000000"/>
      </top>
      <bottom style="thin">
        <color indexed="64"/>
      </bottom>
      <diagonal/>
    </border>
    <border>
      <left style="medium">
        <color indexed="64"/>
      </left>
      <right style="thin">
        <color theme="0"/>
      </right>
      <top style="medium">
        <color indexed="64"/>
      </top>
      <bottom/>
      <diagonal/>
    </border>
    <border>
      <left style="thin">
        <color theme="0"/>
      </left>
      <right style="medium">
        <color indexed="64"/>
      </right>
      <top style="thin">
        <color theme="0"/>
      </top>
      <bottom style="thin">
        <color indexed="64"/>
      </bottom>
      <diagonal/>
    </border>
    <border>
      <left style="medium">
        <color indexed="64"/>
      </left>
      <right/>
      <top style="thin">
        <color theme="0"/>
      </top>
      <bottom style="thin">
        <color indexed="64"/>
      </bottom>
      <diagonal/>
    </border>
    <border>
      <left style="thin">
        <color theme="0"/>
      </left>
      <right style="medium">
        <color indexed="64"/>
      </right>
      <top style="medium">
        <color indexed="64"/>
      </top>
      <bottom style="thin">
        <color theme="0"/>
      </bottom>
      <diagonal/>
    </border>
    <border>
      <left style="medium">
        <color indexed="64"/>
      </left>
      <right style="thin">
        <color theme="0"/>
      </right>
      <top style="thin">
        <color theme="0"/>
      </top>
      <bottom style="thin">
        <color indexed="64"/>
      </bottom>
      <diagonal/>
    </border>
    <border>
      <left/>
      <right style="medium">
        <color indexed="64"/>
      </right>
      <top style="thin">
        <color theme="0"/>
      </top>
      <bottom style="thin">
        <color indexed="64"/>
      </bottom>
      <diagonal/>
    </border>
    <border>
      <left/>
      <right style="thin">
        <color indexed="64"/>
      </right>
      <top style="thin">
        <color theme="0"/>
      </top>
      <bottom style="thin">
        <color indexed="64"/>
      </bottom>
      <diagonal/>
    </border>
    <border>
      <left style="medium">
        <color indexed="64"/>
      </left>
      <right style="thin">
        <color theme="0"/>
      </right>
      <top style="medium">
        <color indexed="64"/>
      </top>
      <bottom style="thin">
        <color theme="0"/>
      </bottom>
      <diagonal/>
    </border>
    <border>
      <left style="thin">
        <color theme="0"/>
      </left>
      <right style="thin">
        <color indexed="64"/>
      </right>
      <top style="medium">
        <color indexed="64"/>
      </top>
      <bottom style="thin">
        <color theme="0"/>
      </bottom>
      <diagonal/>
    </border>
    <border>
      <left style="medium">
        <color indexed="64"/>
      </left>
      <right style="thin">
        <color theme="0"/>
      </right>
      <top/>
      <bottom style="thin">
        <color theme="0"/>
      </bottom>
      <diagonal/>
    </border>
    <border>
      <left/>
      <right style="thin">
        <color indexed="64"/>
      </right>
      <top style="thin">
        <color theme="0"/>
      </top>
      <bottom/>
      <diagonal/>
    </border>
    <border>
      <left style="thin">
        <color theme="0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theme="0"/>
      </right>
      <top/>
      <bottom/>
      <diagonal/>
    </border>
    <border>
      <left/>
      <right style="medium">
        <color indexed="64"/>
      </right>
      <top style="thin">
        <color theme="0"/>
      </top>
      <bottom/>
      <diagonal/>
    </border>
    <border>
      <left style="thin">
        <color theme="1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theme="1"/>
      </left>
      <right/>
      <top style="medium">
        <color theme="1"/>
      </top>
      <bottom/>
      <diagonal/>
    </border>
    <border>
      <left/>
      <right style="medium">
        <color theme="1"/>
      </right>
      <top style="medium">
        <color theme="1"/>
      </top>
      <bottom/>
      <diagonal/>
    </border>
    <border>
      <left style="medium">
        <color theme="1"/>
      </left>
      <right/>
      <top/>
      <bottom/>
      <diagonal/>
    </border>
    <border>
      <left/>
      <right style="medium">
        <color theme="1"/>
      </right>
      <top/>
      <bottom/>
      <diagonal/>
    </border>
    <border>
      <left style="medium">
        <color theme="0"/>
      </left>
      <right style="medium">
        <color theme="1"/>
      </right>
      <top style="medium">
        <color theme="0"/>
      </top>
      <bottom style="medium">
        <color theme="0"/>
      </bottom>
      <diagonal/>
    </border>
    <border>
      <left style="medium">
        <color theme="1"/>
      </left>
      <right/>
      <top/>
      <bottom style="medium">
        <color theme="1"/>
      </bottom>
      <diagonal/>
    </border>
    <border>
      <left/>
      <right style="medium">
        <color theme="1"/>
      </right>
      <top/>
      <bottom style="medium">
        <color theme="1"/>
      </bottom>
      <diagonal/>
    </border>
    <border>
      <left style="medium">
        <color indexed="64"/>
      </left>
      <right style="thin">
        <color theme="0"/>
      </right>
      <top style="thin">
        <color theme="0"/>
      </top>
      <bottom/>
      <diagonal/>
    </border>
    <border>
      <left style="thin">
        <color indexed="64"/>
      </left>
      <right style="thin">
        <color theme="0"/>
      </right>
      <top style="medium">
        <color indexed="64"/>
      </top>
      <bottom style="thin">
        <color indexed="64"/>
      </bottom>
      <diagonal/>
    </border>
    <border>
      <left style="thin">
        <color theme="0"/>
      </left>
      <right style="thin">
        <color theme="0"/>
      </right>
      <top style="medium">
        <color indexed="64"/>
      </top>
      <bottom style="thin">
        <color indexed="64"/>
      </bottom>
      <diagonal/>
    </border>
    <border>
      <left style="thin">
        <color theme="0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theme="0"/>
      </right>
      <top style="thin">
        <color indexed="64"/>
      </top>
      <bottom/>
      <diagonal/>
    </border>
    <border>
      <left style="medium">
        <color indexed="64"/>
      </left>
      <right style="thin">
        <color theme="0"/>
      </right>
      <top style="medium">
        <color indexed="64"/>
      </top>
      <bottom style="thin">
        <color indexed="64"/>
      </bottom>
      <diagonal/>
    </border>
    <border>
      <left style="thin">
        <color theme="0"/>
      </left>
      <right/>
      <top style="medium">
        <color indexed="64"/>
      </top>
      <bottom style="thin">
        <color indexed="64"/>
      </bottom>
      <diagonal/>
    </border>
  </borders>
  <cellStyleXfs count="6">
    <xf numFmtId="0" fontId="0" fillId="0" borderId="0"/>
    <xf numFmtId="0" fontId="9" fillId="0" borderId="0" applyNumberFormat="0" applyFill="0" applyBorder="0" applyAlignment="0" applyProtection="0"/>
    <xf numFmtId="43" fontId="12" fillId="0" borderId="0" applyFont="0" applyFill="0" applyBorder="0" applyAlignment="0" applyProtection="0"/>
    <xf numFmtId="0" fontId="18" fillId="0" borderId="0"/>
    <xf numFmtId="9" fontId="12" fillId="0" borderId="0" applyFont="0" applyFill="0" applyBorder="0" applyAlignment="0" applyProtection="0"/>
    <xf numFmtId="43" fontId="12" fillId="0" borderId="0" applyFont="0" applyFill="0" applyBorder="0" applyAlignment="0" applyProtection="0"/>
  </cellStyleXfs>
  <cellXfs count="770">
    <xf numFmtId="0" fontId="0" fillId="0" borderId="0" xfId="0"/>
    <xf numFmtId="0" fontId="1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8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9" fillId="0" borderId="0" xfId="1" applyAlignment="1"/>
    <xf numFmtId="0" fontId="13" fillId="0" borderId="0" xfId="0" applyFont="1" applyAlignment="1">
      <alignment vertical="center"/>
    </xf>
    <xf numFmtId="0" fontId="6" fillId="0" borderId="0" xfId="0" applyFont="1" applyAlignment="1">
      <alignment vertical="center"/>
    </xf>
    <xf numFmtId="0" fontId="4" fillId="0" borderId="0" xfId="0" applyFont="1"/>
    <xf numFmtId="0" fontId="6" fillId="0" borderId="2" xfId="0" applyFont="1" applyBorder="1"/>
    <xf numFmtId="0" fontId="6" fillId="0" borderId="3" xfId="0" applyFont="1" applyBorder="1"/>
    <xf numFmtId="0" fontId="6" fillId="0" borderId="4" xfId="0" applyFont="1" applyBorder="1"/>
    <xf numFmtId="0" fontId="4" fillId="0" borderId="5" xfId="0" applyFont="1" applyBorder="1"/>
    <xf numFmtId="0" fontId="4" fillId="0" borderId="1" xfId="0" applyFont="1" applyBorder="1"/>
    <xf numFmtId="0" fontId="4" fillId="0" borderId="7" xfId="0" applyFont="1" applyBorder="1"/>
    <xf numFmtId="0" fontId="4" fillId="0" borderId="8" xfId="0" applyFont="1" applyBorder="1"/>
    <xf numFmtId="0" fontId="6" fillId="0" borderId="0" xfId="0" applyFont="1"/>
    <xf numFmtId="0" fontId="4" fillId="0" borderId="2" xfId="0" applyFont="1" applyBorder="1"/>
    <xf numFmtId="0" fontId="4" fillId="4" borderId="0" xfId="0" applyFont="1" applyFill="1"/>
    <xf numFmtId="0" fontId="4" fillId="0" borderId="24" xfId="0" applyFont="1" applyBorder="1"/>
    <xf numFmtId="0" fontId="4" fillId="0" borderId="1" xfId="0" applyFont="1" applyBorder="1" applyAlignment="1">
      <alignment vertical="center"/>
    </xf>
    <xf numFmtId="0" fontId="6" fillId="0" borderId="1" xfId="0" applyFont="1" applyBorder="1" applyAlignment="1">
      <alignment vertical="center"/>
    </xf>
    <xf numFmtId="0" fontId="10" fillId="0" borderId="1" xfId="0" applyFont="1" applyBorder="1" applyAlignment="1">
      <alignment vertical="center"/>
    </xf>
    <xf numFmtId="0" fontId="4" fillId="0" borderId="1" xfId="0" applyFont="1" applyBorder="1" applyAlignment="1">
      <alignment vertical="center" wrapText="1"/>
    </xf>
    <xf numFmtId="0" fontId="6" fillId="0" borderId="1" xfId="0" applyFont="1" applyBorder="1" applyAlignment="1">
      <alignment vertical="center" wrapText="1"/>
    </xf>
    <xf numFmtId="0" fontId="10" fillId="0" borderId="1" xfId="0" applyFont="1" applyBorder="1" applyAlignment="1">
      <alignment vertical="center" wrapText="1"/>
    </xf>
    <xf numFmtId="0" fontId="4" fillId="0" borderId="1" xfId="0" applyFont="1" applyBorder="1" applyAlignment="1">
      <alignment horizontal="left" vertical="center" wrapText="1"/>
    </xf>
    <xf numFmtId="0" fontId="6" fillId="0" borderId="10" xfId="0" applyFont="1" applyBorder="1" applyAlignment="1">
      <alignment horizontal="center" vertical="center"/>
    </xf>
    <xf numFmtId="43" fontId="17" fillId="0" borderId="0" xfId="2" applyFont="1" applyFill="1" applyBorder="1" applyAlignment="1">
      <alignment horizontal="right" vertical="center" wrapText="1"/>
    </xf>
    <xf numFmtId="0" fontId="21" fillId="0" borderId="0" xfId="0" applyFont="1"/>
    <xf numFmtId="0" fontId="23" fillId="0" borderId="0" xfId="0" applyFont="1"/>
    <xf numFmtId="0" fontId="24" fillId="0" borderId="0" xfId="0" applyFont="1"/>
    <xf numFmtId="0" fontId="7" fillId="0" borderId="13" xfId="0" applyFont="1" applyBorder="1" applyAlignment="1">
      <alignment vertical="center"/>
    </xf>
    <xf numFmtId="0" fontId="7" fillId="0" borderId="13" xfId="0" applyFont="1" applyBorder="1" applyAlignment="1">
      <alignment vertical="center" wrapText="1"/>
    </xf>
    <xf numFmtId="43" fontId="4" fillId="0" borderId="47" xfId="2" applyFont="1" applyFill="1" applyBorder="1" applyAlignment="1">
      <alignment vertical="center"/>
    </xf>
    <xf numFmtId="43" fontId="4" fillId="0" borderId="49" xfId="2" applyFont="1" applyFill="1" applyBorder="1" applyAlignment="1">
      <alignment vertical="center"/>
    </xf>
    <xf numFmtId="43" fontId="4" fillId="0" borderId="1" xfId="2" applyFont="1" applyFill="1" applyBorder="1" applyAlignment="1">
      <alignment vertical="center"/>
    </xf>
    <xf numFmtId="0" fontId="4" fillId="0" borderId="13" xfId="0" applyFont="1" applyBorder="1" applyAlignment="1">
      <alignment vertical="center" wrapText="1"/>
    </xf>
    <xf numFmtId="0" fontId="7" fillId="0" borderId="13" xfId="0" applyFont="1" applyBorder="1" applyAlignment="1">
      <alignment horizontal="left" vertical="center" wrapText="1"/>
    </xf>
    <xf numFmtId="0" fontId="6" fillId="0" borderId="11" xfId="0" applyFont="1" applyBorder="1" applyAlignment="1">
      <alignment vertical="center"/>
    </xf>
    <xf numFmtId="0" fontId="6" fillId="5" borderId="45" xfId="0" applyFont="1" applyFill="1" applyBorder="1" applyAlignment="1">
      <alignment vertical="center"/>
    </xf>
    <xf numFmtId="0" fontId="6" fillId="0" borderId="13" xfId="0" applyFont="1" applyBorder="1" applyAlignment="1">
      <alignment vertical="center"/>
    </xf>
    <xf numFmtId="0" fontId="6" fillId="6" borderId="7" xfId="0" applyFont="1" applyFill="1" applyBorder="1" applyAlignment="1">
      <alignment horizontal="center" vertical="center"/>
    </xf>
    <xf numFmtId="0" fontId="6" fillId="6" borderId="8" xfId="0" applyFont="1" applyFill="1" applyBorder="1" applyAlignment="1">
      <alignment horizontal="center" vertical="center"/>
    </xf>
    <xf numFmtId="0" fontId="6" fillId="6" borderId="9" xfId="0" applyFont="1" applyFill="1" applyBorder="1" applyAlignment="1">
      <alignment horizontal="center" vertical="center"/>
    </xf>
    <xf numFmtId="0" fontId="6" fillId="6" borderId="36" xfId="0" applyFont="1" applyFill="1" applyBorder="1" applyAlignment="1">
      <alignment horizontal="center" vertical="center"/>
    </xf>
    <xf numFmtId="164" fontId="4" fillId="6" borderId="11" xfId="0" applyNumberFormat="1" applyFont="1" applyFill="1" applyBorder="1" applyAlignment="1">
      <alignment vertical="center"/>
    </xf>
    <xf numFmtId="164" fontId="4" fillId="6" borderId="1" xfId="0" applyNumberFormat="1" applyFont="1" applyFill="1" applyBorder="1" applyAlignment="1">
      <alignment vertical="center"/>
    </xf>
    <xf numFmtId="164" fontId="4" fillId="5" borderId="45" xfId="0" applyNumberFormat="1" applyFont="1" applyFill="1" applyBorder="1" applyAlignment="1">
      <alignment vertical="center"/>
    </xf>
    <xf numFmtId="164" fontId="4" fillId="5" borderId="44" xfId="0" applyNumberFormat="1" applyFont="1" applyFill="1" applyBorder="1" applyAlignment="1">
      <alignment vertical="center"/>
    </xf>
    <xf numFmtId="164" fontId="4" fillId="5" borderId="46" xfId="0" applyNumberFormat="1" applyFont="1" applyFill="1" applyBorder="1" applyAlignment="1">
      <alignment vertical="center"/>
    </xf>
    <xf numFmtId="0" fontId="26" fillId="0" borderId="0" xfId="1" applyFont="1" applyAlignment="1"/>
    <xf numFmtId="43" fontId="10" fillId="0" borderId="0" xfId="2" applyFont="1" applyFill="1" applyBorder="1"/>
    <xf numFmtId="0" fontId="27" fillId="0" borderId="0" xfId="0" applyFont="1" applyAlignment="1">
      <alignment vertical="center"/>
    </xf>
    <xf numFmtId="164" fontId="4" fillId="5" borderId="44" xfId="0" applyNumberFormat="1" applyFont="1" applyFill="1" applyBorder="1" applyAlignment="1">
      <alignment horizontal="right" vertical="center"/>
    </xf>
    <xf numFmtId="164" fontId="4" fillId="5" borderId="70" xfId="0" applyNumberFormat="1" applyFont="1" applyFill="1" applyBorder="1" applyAlignment="1">
      <alignment horizontal="right" vertical="center"/>
    </xf>
    <xf numFmtId="164" fontId="4" fillId="5" borderId="71" xfId="0" applyNumberFormat="1" applyFont="1" applyFill="1" applyBorder="1" applyAlignment="1">
      <alignment horizontal="right" vertical="center"/>
    </xf>
    <xf numFmtId="164" fontId="4" fillId="0" borderId="37" xfId="0" applyNumberFormat="1" applyFont="1" applyBorder="1" applyAlignment="1">
      <alignment horizontal="right" vertical="center"/>
    </xf>
    <xf numFmtId="164" fontId="4" fillId="0" borderId="18" xfId="0" applyNumberFormat="1" applyFont="1" applyBorder="1" applyAlignment="1">
      <alignment horizontal="right" vertical="center"/>
    </xf>
    <xf numFmtId="164" fontId="4" fillId="0" borderId="13" xfId="0" applyNumberFormat="1" applyFont="1" applyBorder="1" applyAlignment="1">
      <alignment horizontal="right" vertical="center"/>
    </xf>
    <xf numFmtId="164" fontId="4" fillId="0" borderId="20" xfId="0" applyNumberFormat="1" applyFont="1" applyBorder="1" applyAlignment="1">
      <alignment horizontal="right" vertical="center"/>
    </xf>
    <xf numFmtId="164" fontId="4" fillId="0" borderId="59" xfId="0" applyNumberFormat="1" applyFont="1" applyBorder="1" applyAlignment="1">
      <alignment horizontal="right" vertical="center"/>
    </xf>
    <xf numFmtId="164" fontId="6" fillId="0" borderId="37" xfId="0" applyNumberFormat="1" applyFont="1" applyBorder="1" applyAlignment="1">
      <alignment horizontal="right" vertical="center"/>
    </xf>
    <xf numFmtId="164" fontId="6" fillId="0" borderId="18" xfId="0" applyNumberFormat="1" applyFont="1" applyBorder="1" applyAlignment="1">
      <alignment horizontal="right" vertical="center"/>
    </xf>
    <xf numFmtId="164" fontId="6" fillId="0" borderId="19" xfId="0" applyNumberFormat="1" applyFont="1" applyBorder="1" applyAlignment="1">
      <alignment horizontal="right" vertical="center"/>
    </xf>
    <xf numFmtId="164" fontId="6" fillId="0" borderId="4" xfId="0" applyNumberFormat="1" applyFont="1" applyBorder="1" applyAlignment="1">
      <alignment horizontal="right" vertical="center"/>
    </xf>
    <xf numFmtId="164" fontId="6" fillId="0" borderId="20" xfId="0" applyNumberFormat="1" applyFont="1" applyBorder="1" applyAlignment="1">
      <alignment horizontal="right" vertical="center"/>
    </xf>
    <xf numFmtId="164" fontId="6" fillId="0" borderId="14" xfId="0" applyNumberFormat="1" applyFont="1" applyBorder="1" applyAlignment="1">
      <alignment horizontal="right" vertical="center"/>
    </xf>
    <xf numFmtId="164" fontId="4" fillId="0" borderId="34" xfId="0" applyNumberFormat="1" applyFont="1" applyBorder="1" applyAlignment="1">
      <alignment horizontal="right" vertical="center"/>
    </xf>
    <xf numFmtId="164" fontId="4" fillId="0" borderId="30" xfId="0" applyNumberFormat="1" applyFont="1" applyBorder="1" applyAlignment="1">
      <alignment horizontal="right" vertical="center"/>
    </xf>
    <xf numFmtId="164" fontId="4" fillId="0" borderId="62" xfId="2" applyNumberFormat="1" applyFont="1" applyFill="1" applyBorder="1" applyAlignment="1">
      <alignment horizontal="right" vertical="center"/>
    </xf>
    <xf numFmtId="164" fontId="4" fillId="0" borderId="63" xfId="2" applyNumberFormat="1" applyFont="1" applyFill="1" applyBorder="1" applyAlignment="1">
      <alignment horizontal="right" vertical="center"/>
    </xf>
    <xf numFmtId="164" fontId="4" fillId="0" borderId="59" xfId="2" applyNumberFormat="1" applyFont="1" applyFill="1" applyBorder="1" applyAlignment="1">
      <alignment horizontal="right" vertical="center"/>
    </xf>
    <xf numFmtId="0" fontId="4" fillId="5" borderId="0" xfId="0" applyFont="1" applyFill="1" applyAlignment="1">
      <alignment horizontal="right" vertical="center"/>
    </xf>
    <xf numFmtId="0" fontId="6" fillId="0" borderId="1" xfId="0" applyFont="1" applyBorder="1"/>
    <xf numFmtId="0" fontId="28" fillId="0" borderId="1" xfId="0" applyFont="1" applyBorder="1"/>
    <xf numFmtId="0" fontId="4" fillId="0" borderId="1" xfId="0" applyFont="1" applyBorder="1" applyAlignment="1">
      <alignment horizontal="center" vertical="center"/>
    </xf>
    <xf numFmtId="0" fontId="26" fillId="0" borderId="0" xfId="1" applyFont="1"/>
    <xf numFmtId="0" fontId="31" fillId="0" borderId="10" xfId="1" applyFont="1" applyBorder="1"/>
    <xf numFmtId="0" fontId="31" fillId="0" borderId="0" xfId="1" applyFont="1" applyBorder="1"/>
    <xf numFmtId="0" fontId="4" fillId="0" borderId="10" xfId="0" applyFont="1" applyBorder="1" applyAlignment="1">
      <alignment horizontal="center" vertical="center"/>
    </xf>
    <xf numFmtId="0" fontId="31" fillId="0" borderId="10" xfId="1" quotePrefix="1" applyFont="1" applyBorder="1"/>
    <xf numFmtId="164" fontId="4" fillId="2" borderId="10" xfId="0" applyNumberFormat="1" applyFont="1" applyFill="1" applyBorder="1" applyAlignment="1" applyProtection="1">
      <alignment vertical="center"/>
      <protection locked="0"/>
    </xf>
    <xf numFmtId="164" fontId="4" fillId="3" borderId="10" xfId="0" applyNumberFormat="1" applyFont="1" applyFill="1" applyBorder="1" applyAlignment="1" applyProtection="1">
      <alignment vertical="center"/>
      <protection locked="0"/>
    </xf>
    <xf numFmtId="0" fontId="6" fillId="0" borderId="14" xfId="0" applyFont="1" applyBorder="1" applyAlignment="1">
      <alignment vertical="center" wrapText="1"/>
    </xf>
    <xf numFmtId="0" fontId="4" fillId="0" borderId="14" xfId="0" applyFont="1" applyBorder="1" applyAlignment="1">
      <alignment vertical="center" wrapText="1"/>
    </xf>
    <xf numFmtId="0" fontId="6" fillId="0" borderId="31" xfId="0" applyFont="1" applyBorder="1" applyAlignment="1">
      <alignment vertical="center" wrapText="1"/>
    </xf>
    <xf numFmtId="164" fontId="4" fillId="2" borderId="1" xfId="0" applyNumberFormat="1" applyFont="1" applyFill="1" applyBorder="1" applyAlignment="1" applyProtection="1">
      <alignment vertical="center"/>
      <protection locked="0"/>
    </xf>
    <xf numFmtId="0" fontId="4" fillId="0" borderId="73" xfId="0" applyFont="1" applyBorder="1" applyAlignment="1">
      <alignment vertical="center"/>
    </xf>
    <xf numFmtId="43" fontId="4" fillId="0" borderId="72" xfId="2" applyFont="1" applyFill="1" applyBorder="1" applyAlignment="1">
      <alignment vertical="center"/>
    </xf>
    <xf numFmtId="0" fontId="4" fillId="0" borderId="72" xfId="0" applyFont="1" applyBorder="1" applyAlignment="1">
      <alignment vertical="center"/>
    </xf>
    <xf numFmtId="164" fontId="4" fillId="3" borderId="1" xfId="0" applyNumberFormat="1" applyFont="1" applyFill="1" applyBorder="1" applyAlignment="1" applyProtection="1">
      <alignment vertical="center"/>
      <protection locked="0"/>
    </xf>
    <xf numFmtId="0" fontId="6" fillId="0" borderId="25" xfId="0" applyFont="1" applyBorder="1" applyAlignment="1">
      <alignment horizontal="center" vertical="center"/>
    </xf>
    <xf numFmtId="0" fontId="6" fillId="0" borderId="1" xfId="0" applyFont="1" applyBorder="1" applyAlignment="1">
      <alignment horizontal="left" vertical="center"/>
    </xf>
    <xf numFmtId="0" fontId="6" fillId="0" borderId="3" xfId="0" applyFont="1" applyBorder="1" applyAlignment="1">
      <alignment horizontal="center" vertical="center"/>
    </xf>
    <xf numFmtId="0" fontId="6" fillId="0" borderId="4" xfId="0" applyFont="1" applyBorder="1" applyAlignment="1">
      <alignment horizontal="center" vertical="center"/>
    </xf>
    <xf numFmtId="0" fontId="4" fillId="2" borderId="25" xfId="0" applyFont="1" applyFill="1" applyBorder="1" applyProtection="1">
      <protection locked="0"/>
    </xf>
    <xf numFmtId="0" fontId="4" fillId="2" borderId="6" xfId="0" applyFont="1" applyFill="1" applyBorder="1" applyAlignment="1" applyProtection="1">
      <alignment horizontal="center" vertical="center"/>
      <protection locked="0"/>
    </xf>
    <xf numFmtId="0" fontId="4" fillId="2" borderId="1" xfId="0" applyFont="1" applyFill="1" applyBorder="1" applyProtection="1">
      <protection locked="0"/>
    </xf>
    <xf numFmtId="0" fontId="19" fillId="3" borderId="6" xfId="0" applyFont="1" applyFill="1" applyBorder="1" applyProtection="1">
      <protection locked="0"/>
    </xf>
    <xf numFmtId="164" fontId="10" fillId="2" borderId="1" xfId="0" applyNumberFormat="1" applyFont="1" applyFill="1" applyBorder="1" applyProtection="1">
      <protection locked="0"/>
    </xf>
    <xf numFmtId="164" fontId="10" fillId="3" borderId="1" xfId="0" applyNumberFormat="1" applyFont="1" applyFill="1" applyBorder="1" applyProtection="1">
      <protection locked="0"/>
    </xf>
    <xf numFmtId="164" fontId="4" fillId="2" borderId="1" xfId="0" applyNumberFormat="1" applyFont="1" applyFill="1" applyBorder="1" applyAlignment="1" applyProtection="1">
      <alignment horizontal="right" vertical="center"/>
      <protection locked="0"/>
    </xf>
    <xf numFmtId="164" fontId="4" fillId="3" borderId="1" xfId="0" applyNumberFormat="1" applyFont="1" applyFill="1" applyBorder="1" applyAlignment="1" applyProtection="1">
      <alignment horizontal="right" vertical="center"/>
      <protection locked="0"/>
    </xf>
    <xf numFmtId="164" fontId="4" fillId="2" borderId="13" xfId="0" applyNumberFormat="1" applyFont="1" applyFill="1" applyBorder="1" applyAlignment="1" applyProtection="1">
      <alignment horizontal="right" vertical="center"/>
      <protection locked="0"/>
    </xf>
    <xf numFmtId="164" fontId="4" fillId="2" borderId="11" xfId="0" applyNumberFormat="1" applyFont="1" applyFill="1" applyBorder="1" applyAlignment="1" applyProtection="1">
      <alignment horizontal="right" vertical="center"/>
      <protection locked="0"/>
    </xf>
    <xf numFmtId="164" fontId="4" fillId="2" borderId="11" xfId="0" applyNumberFormat="1" applyFont="1" applyFill="1" applyBorder="1" applyAlignment="1" applyProtection="1">
      <alignment horizontal="left" vertical="center"/>
      <protection locked="0"/>
    </xf>
    <xf numFmtId="164" fontId="4" fillId="2" borderId="35" xfId="0" applyNumberFormat="1" applyFont="1" applyFill="1" applyBorder="1" applyAlignment="1" applyProtection="1">
      <alignment horizontal="right" vertical="center"/>
      <protection locked="0"/>
    </xf>
    <xf numFmtId="164" fontId="4" fillId="2" borderId="10" xfId="0" applyNumberFormat="1" applyFont="1" applyFill="1" applyBorder="1" applyAlignment="1" applyProtection="1">
      <alignment horizontal="right" vertical="center"/>
      <protection locked="0"/>
    </xf>
    <xf numFmtId="164" fontId="4" fillId="2" borderId="16" xfId="0" applyNumberFormat="1" applyFont="1" applyFill="1" applyBorder="1" applyAlignment="1" applyProtection="1">
      <alignment horizontal="right" vertical="center"/>
      <protection locked="0"/>
    </xf>
    <xf numFmtId="164" fontId="4" fillId="3" borderId="1" xfId="0" applyNumberFormat="1" applyFont="1" applyFill="1" applyBorder="1" applyAlignment="1" applyProtection="1">
      <alignment horizontal="right" vertical="center" wrapText="1"/>
      <protection locked="0"/>
    </xf>
    <xf numFmtId="164" fontId="4" fillId="2" borderId="5" xfId="0" applyNumberFormat="1" applyFont="1" applyFill="1" applyBorder="1" applyAlignment="1" applyProtection="1">
      <alignment vertical="center"/>
      <protection locked="0"/>
    </xf>
    <xf numFmtId="164" fontId="4" fillId="2" borderId="14" xfId="0" applyNumberFormat="1" applyFont="1" applyFill="1" applyBorder="1" applyAlignment="1" applyProtection="1">
      <alignment vertical="center"/>
      <protection locked="0"/>
    </xf>
    <xf numFmtId="164" fontId="4" fillId="3" borderId="14" xfId="0" applyNumberFormat="1" applyFont="1" applyFill="1" applyBorder="1" applyAlignment="1" applyProtection="1">
      <alignment vertical="center"/>
      <protection locked="0"/>
    </xf>
    <xf numFmtId="164" fontId="4" fillId="2" borderId="5" xfId="0" applyNumberFormat="1" applyFont="1" applyFill="1" applyBorder="1" applyAlignment="1" applyProtection="1">
      <alignment horizontal="right" vertical="center"/>
      <protection locked="0"/>
    </xf>
    <xf numFmtId="164" fontId="4" fillId="2" borderId="14" xfId="0" applyNumberFormat="1" applyFont="1" applyFill="1" applyBorder="1" applyAlignment="1" applyProtection="1">
      <alignment horizontal="right" vertical="center"/>
      <protection locked="0"/>
    </xf>
    <xf numFmtId="164" fontId="4" fillId="3" borderId="5" xfId="0" applyNumberFormat="1" applyFont="1" applyFill="1" applyBorder="1" applyAlignment="1" applyProtection="1">
      <alignment horizontal="right" vertical="center"/>
      <protection locked="0"/>
    </xf>
    <xf numFmtId="164" fontId="4" fillId="3" borderId="5" xfId="0" applyNumberFormat="1" applyFont="1" applyFill="1" applyBorder="1" applyAlignment="1" applyProtection="1">
      <alignment horizontal="right" vertical="center" wrapText="1"/>
      <protection locked="0"/>
    </xf>
    <xf numFmtId="164" fontId="4" fillId="3" borderId="14" xfId="0" applyNumberFormat="1" applyFont="1" applyFill="1" applyBorder="1" applyAlignment="1" applyProtection="1">
      <alignment horizontal="right" vertical="center"/>
      <protection locked="0"/>
    </xf>
    <xf numFmtId="164" fontId="4" fillId="2" borderId="6" xfId="0" applyNumberFormat="1" applyFont="1" applyFill="1" applyBorder="1" applyAlignment="1" applyProtection="1">
      <alignment horizontal="right" vertical="center"/>
      <protection locked="0"/>
    </xf>
    <xf numFmtId="164" fontId="4" fillId="3" borderId="6" xfId="0" applyNumberFormat="1" applyFont="1" applyFill="1" applyBorder="1" applyAlignment="1" applyProtection="1">
      <alignment horizontal="right" vertical="center"/>
      <protection locked="0"/>
    </xf>
    <xf numFmtId="164" fontId="4" fillId="2" borderId="33" xfId="0" applyNumberFormat="1" applyFont="1" applyFill="1" applyBorder="1" applyAlignment="1" applyProtection="1">
      <alignment horizontal="right" vertical="center"/>
      <protection locked="0"/>
    </xf>
    <xf numFmtId="164" fontId="4" fillId="2" borderId="8" xfId="0" applyNumberFormat="1" applyFont="1" applyFill="1" applyBorder="1" applyAlignment="1" applyProtection="1">
      <alignment horizontal="right" vertical="center"/>
      <protection locked="0"/>
    </xf>
    <xf numFmtId="164" fontId="4" fillId="3" borderId="8" xfId="0" applyNumberFormat="1" applyFont="1" applyFill="1" applyBorder="1" applyAlignment="1" applyProtection="1">
      <alignment horizontal="right" vertical="center"/>
      <protection locked="0"/>
    </xf>
    <xf numFmtId="164" fontId="6" fillId="3" borderId="10" xfId="0" applyNumberFormat="1" applyFont="1" applyFill="1" applyBorder="1" applyAlignment="1" applyProtection="1">
      <alignment horizontal="right" vertical="center"/>
      <protection locked="0"/>
    </xf>
    <xf numFmtId="164" fontId="6" fillId="3" borderId="11" xfId="0" applyNumberFormat="1" applyFont="1" applyFill="1" applyBorder="1" applyAlignment="1" applyProtection="1">
      <alignment horizontal="right" vertical="center"/>
      <protection locked="0"/>
    </xf>
    <xf numFmtId="164" fontId="4" fillId="2" borderId="31" xfId="0" applyNumberFormat="1" applyFont="1" applyFill="1" applyBorder="1" applyAlignment="1" applyProtection="1">
      <alignment horizontal="right" vertical="center"/>
      <protection locked="0"/>
    </xf>
    <xf numFmtId="0" fontId="4" fillId="0" borderId="14" xfId="0" applyFont="1" applyBorder="1" applyAlignment="1">
      <alignment vertical="center"/>
    </xf>
    <xf numFmtId="0" fontId="6" fillId="0" borderId="14" xfId="0" applyFont="1" applyBorder="1" applyAlignment="1">
      <alignment vertical="center"/>
    </xf>
    <xf numFmtId="164" fontId="4" fillId="2" borderId="15" xfId="0" applyNumberFormat="1" applyFont="1" applyFill="1" applyBorder="1" applyAlignment="1" applyProtection="1">
      <alignment horizontal="right" vertical="center"/>
      <protection locked="0"/>
    </xf>
    <xf numFmtId="164" fontId="4" fillId="2" borderId="24" xfId="0" applyNumberFormat="1" applyFont="1" applyFill="1" applyBorder="1" applyAlignment="1" applyProtection="1">
      <alignment horizontal="right" vertical="center"/>
      <protection locked="0"/>
    </xf>
    <xf numFmtId="164" fontId="6" fillId="5" borderId="48" xfId="0" applyNumberFormat="1" applyFont="1" applyFill="1" applyBorder="1" applyAlignment="1">
      <alignment horizontal="right" vertical="center"/>
    </xf>
    <xf numFmtId="164" fontId="6" fillId="5" borderId="76" xfId="0" applyNumberFormat="1" applyFont="1" applyFill="1" applyBorder="1" applyAlignment="1">
      <alignment horizontal="right" vertical="center"/>
    </xf>
    <xf numFmtId="164" fontId="4" fillId="5" borderId="48" xfId="0" applyNumberFormat="1" applyFont="1" applyFill="1" applyBorder="1" applyAlignment="1">
      <alignment horizontal="right" vertical="center"/>
    </xf>
    <xf numFmtId="164" fontId="4" fillId="5" borderId="77" xfId="0" applyNumberFormat="1" applyFont="1" applyFill="1" applyBorder="1" applyAlignment="1">
      <alignment horizontal="right" vertical="center"/>
    </xf>
    <xf numFmtId="164" fontId="4" fillId="6" borderId="7" xfId="2" applyNumberFormat="1" applyFont="1" applyFill="1" applyBorder="1" applyAlignment="1" applyProtection="1">
      <alignment horizontal="right" vertical="center"/>
      <protection hidden="1"/>
    </xf>
    <xf numFmtId="164" fontId="4" fillId="6" borderId="8" xfId="0" applyNumberFormat="1" applyFont="1" applyFill="1" applyBorder="1" applyAlignment="1" applyProtection="1">
      <alignment horizontal="right" vertical="center"/>
      <protection hidden="1"/>
    </xf>
    <xf numFmtId="164" fontId="4" fillId="6" borderId="9" xfId="0" applyNumberFormat="1" applyFont="1" applyFill="1" applyBorder="1" applyAlignment="1" applyProtection="1">
      <alignment horizontal="right" vertical="center"/>
      <protection hidden="1"/>
    </xf>
    <xf numFmtId="164" fontId="6" fillId="6" borderId="6" xfId="2" applyNumberFormat="1" applyFont="1" applyFill="1" applyBorder="1" applyAlignment="1" applyProtection="1">
      <alignment horizontal="right" vertical="center"/>
      <protection hidden="1"/>
    </xf>
    <xf numFmtId="164" fontId="6" fillId="6" borderId="39" xfId="2" applyNumberFormat="1" applyFont="1" applyFill="1" applyBorder="1" applyAlignment="1" applyProtection="1">
      <alignment horizontal="right" vertical="center"/>
      <protection hidden="1"/>
    </xf>
    <xf numFmtId="164" fontId="6" fillId="6" borderId="25" xfId="2" applyNumberFormat="1" applyFont="1" applyFill="1" applyBorder="1" applyAlignment="1" applyProtection="1">
      <alignment horizontal="right" vertical="center"/>
      <protection hidden="1"/>
    </xf>
    <xf numFmtId="0" fontId="4" fillId="0" borderId="20" xfId="0" applyFont="1" applyBorder="1" applyAlignment="1">
      <alignment vertical="center"/>
    </xf>
    <xf numFmtId="0" fontId="6" fillId="0" borderId="22" xfId="0" applyFont="1" applyBorder="1" applyAlignment="1">
      <alignment vertical="center"/>
    </xf>
    <xf numFmtId="164" fontId="4" fillId="6" borderId="23" xfId="2" applyNumberFormat="1" applyFont="1" applyFill="1" applyBorder="1" applyAlignment="1" applyProtection="1">
      <alignment horizontal="right" vertical="center"/>
      <protection hidden="1"/>
    </xf>
    <xf numFmtId="0" fontId="4" fillId="0" borderId="59" xfId="0" applyFont="1" applyBorder="1" applyAlignment="1">
      <alignment vertical="center"/>
    </xf>
    <xf numFmtId="0" fontId="4" fillId="0" borderId="59" xfId="0" applyFont="1" applyBorder="1" applyAlignment="1">
      <alignment horizontal="left" vertical="center" indent="1"/>
    </xf>
    <xf numFmtId="0" fontId="6" fillId="0" borderId="60" xfId="0" applyFont="1" applyBorder="1" applyAlignment="1">
      <alignment vertical="center"/>
    </xf>
    <xf numFmtId="164" fontId="4" fillId="6" borderId="1" xfId="0" applyNumberFormat="1" applyFont="1" applyFill="1" applyBorder="1" applyAlignment="1" applyProtection="1">
      <alignment vertical="center"/>
      <protection hidden="1"/>
    </xf>
    <xf numFmtId="164" fontId="4" fillId="6" borderId="11" xfId="0" applyNumberFormat="1" applyFont="1" applyFill="1" applyBorder="1" applyAlignment="1" applyProtection="1">
      <alignment vertical="center"/>
      <protection hidden="1"/>
    </xf>
    <xf numFmtId="164" fontId="4" fillId="6" borderId="1" xfId="2" applyNumberFormat="1" applyFont="1" applyFill="1" applyBorder="1" applyAlignment="1" applyProtection="1">
      <alignment vertical="center"/>
      <protection hidden="1"/>
    </xf>
    <xf numFmtId="164" fontId="10" fillId="6" borderId="1" xfId="2" applyNumberFormat="1" applyFont="1" applyFill="1" applyBorder="1" applyProtection="1">
      <protection hidden="1"/>
    </xf>
    <xf numFmtId="164" fontId="4" fillId="6" borderId="11" xfId="2" applyNumberFormat="1" applyFont="1" applyFill="1" applyBorder="1" applyAlignment="1" applyProtection="1">
      <alignment vertical="center"/>
      <protection hidden="1"/>
    </xf>
    <xf numFmtId="164" fontId="4" fillId="6" borderId="1" xfId="2" applyNumberFormat="1" applyFont="1" applyFill="1" applyBorder="1" applyAlignment="1" applyProtection="1">
      <alignment horizontal="right" vertical="center"/>
      <protection hidden="1"/>
    </xf>
    <xf numFmtId="164" fontId="4" fillId="6" borderId="10" xfId="2" applyNumberFormat="1" applyFont="1" applyFill="1" applyBorder="1" applyAlignment="1" applyProtection="1">
      <alignment horizontal="right" vertical="center"/>
      <protection hidden="1"/>
    </xf>
    <xf numFmtId="164" fontId="6" fillId="6" borderId="75" xfId="0" applyNumberFormat="1" applyFont="1" applyFill="1" applyBorder="1" applyAlignment="1" applyProtection="1">
      <alignment horizontal="right" vertical="center"/>
      <protection hidden="1"/>
    </xf>
    <xf numFmtId="164" fontId="6" fillId="6" borderId="43" xfId="0" applyNumberFormat="1" applyFont="1" applyFill="1" applyBorder="1" applyAlignment="1" applyProtection="1">
      <alignment horizontal="right" vertical="center"/>
      <protection hidden="1"/>
    </xf>
    <xf numFmtId="164" fontId="6" fillId="6" borderId="64" xfId="0" applyNumberFormat="1" applyFont="1" applyFill="1" applyBorder="1" applyAlignment="1" applyProtection="1">
      <alignment horizontal="right" vertical="center"/>
      <protection hidden="1"/>
    </xf>
    <xf numFmtId="164" fontId="6" fillId="6" borderId="51" xfId="0" applyNumberFormat="1" applyFont="1" applyFill="1" applyBorder="1" applyAlignment="1" applyProtection="1">
      <alignment horizontal="right" vertical="center"/>
      <protection hidden="1"/>
    </xf>
    <xf numFmtId="164" fontId="4" fillId="6" borderId="8" xfId="0" applyNumberFormat="1" applyFont="1" applyFill="1" applyBorder="1" applyAlignment="1" applyProtection="1">
      <alignment horizontal="right" vertical="center" wrapText="1"/>
      <protection hidden="1"/>
    </xf>
    <xf numFmtId="164" fontId="4" fillId="6" borderId="9" xfId="0" applyNumberFormat="1" applyFont="1" applyFill="1" applyBorder="1" applyAlignment="1" applyProtection="1">
      <alignment horizontal="right" vertical="center" wrapText="1"/>
      <protection hidden="1"/>
    </xf>
    <xf numFmtId="164" fontId="4" fillId="6" borderId="8" xfId="0" applyNumberFormat="1" applyFont="1" applyFill="1" applyBorder="1" applyAlignment="1" applyProtection="1">
      <alignment vertical="center"/>
      <protection hidden="1"/>
    </xf>
    <xf numFmtId="164" fontId="4" fillId="6" borderId="7" xfId="0" applyNumberFormat="1" applyFont="1" applyFill="1" applyBorder="1" applyAlignment="1" applyProtection="1">
      <alignment horizontal="right" vertical="center"/>
      <protection hidden="1"/>
    </xf>
    <xf numFmtId="164" fontId="6" fillId="6" borderId="23" xfId="0" applyNumberFormat="1" applyFont="1" applyFill="1" applyBorder="1" applyAlignment="1" applyProtection="1">
      <alignment vertical="center"/>
      <protection hidden="1"/>
    </xf>
    <xf numFmtId="164" fontId="4" fillId="6" borderId="6" xfId="0" applyNumberFormat="1" applyFont="1" applyFill="1" applyBorder="1" applyAlignment="1" applyProtection="1">
      <alignment vertical="center"/>
      <protection hidden="1"/>
    </xf>
    <xf numFmtId="164" fontId="4" fillId="6" borderId="5" xfId="0" applyNumberFormat="1" applyFont="1" applyFill="1" applyBorder="1" applyAlignment="1" applyProtection="1">
      <alignment horizontal="right" vertical="center"/>
      <protection hidden="1"/>
    </xf>
    <xf numFmtId="164" fontId="4" fillId="6" borderId="1" xfId="0" applyNumberFormat="1" applyFont="1" applyFill="1" applyBorder="1" applyAlignment="1" applyProtection="1">
      <alignment horizontal="right" vertical="center"/>
      <protection hidden="1"/>
    </xf>
    <xf numFmtId="164" fontId="4" fillId="6" borderId="6" xfId="0" applyNumberFormat="1" applyFont="1" applyFill="1" applyBorder="1" applyAlignment="1" applyProtection="1">
      <alignment horizontal="right" vertical="center"/>
      <protection hidden="1"/>
    </xf>
    <xf numFmtId="164" fontId="6" fillId="6" borderId="6" xfId="0" applyNumberFormat="1" applyFont="1" applyFill="1" applyBorder="1" applyAlignment="1" applyProtection="1">
      <alignment horizontal="right" vertical="center"/>
      <protection hidden="1"/>
    </xf>
    <xf numFmtId="164" fontId="6" fillId="6" borderId="1" xfId="2" applyNumberFormat="1" applyFont="1" applyFill="1" applyBorder="1" applyAlignment="1" applyProtection="1">
      <alignment vertical="center"/>
      <protection hidden="1"/>
    </xf>
    <xf numFmtId="164" fontId="6" fillId="6" borderId="1" xfId="0" applyNumberFormat="1" applyFont="1" applyFill="1" applyBorder="1" applyAlignment="1" applyProtection="1">
      <alignment vertical="center"/>
      <protection hidden="1"/>
    </xf>
    <xf numFmtId="164" fontId="4" fillId="6" borderId="53" xfId="0" applyNumberFormat="1" applyFont="1" applyFill="1" applyBorder="1" applyAlignment="1" applyProtection="1">
      <alignment vertical="center"/>
      <protection hidden="1"/>
    </xf>
    <xf numFmtId="164" fontId="4" fillId="6" borderId="8" xfId="2" applyNumberFormat="1" applyFont="1" applyFill="1" applyBorder="1" applyAlignment="1" applyProtection="1">
      <alignment horizontal="right" vertical="center"/>
      <protection hidden="1"/>
    </xf>
    <xf numFmtId="164" fontId="4" fillId="6" borderId="9" xfId="2" applyNumberFormat="1" applyFont="1" applyFill="1" applyBorder="1" applyAlignment="1" applyProtection="1">
      <alignment horizontal="right" vertical="center"/>
      <protection hidden="1"/>
    </xf>
    <xf numFmtId="164" fontId="4" fillId="6" borderId="14" xfId="2" applyNumberFormat="1" applyFont="1" applyFill="1" applyBorder="1" applyAlignment="1" applyProtection="1">
      <alignment horizontal="right" vertical="center"/>
      <protection hidden="1"/>
    </xf>
    <xf numFmtId="164" fontId="4" fillId="6" borderId="6" xfId="2" applyNumberFormat="1" applyFont="1" applyFill="1" applyBorder="1" applyAlignment="1" applyProtection="1">
      <alignment horizontal="right" vertical="center"/>
      <protection hidden="1"/>
    </xf>
    <xf numFmtId="164" fontId="4" fillId="6" borderId="5" xfId="2" applyNumberFormat="1" applyFont="1" applyFill="1" applyBorder="1" applyAlignment="1" applyProtection="1">
      <alignment horizontal="right" vertical="center"/>
      <protection hidden="1"/>
    </xf>
    <xf numFmtId="164" fontId="6" fillId="6" borderId="8" xfId="2" applyNumberFormat="1" applyFont="1" applyFill="1" applyBorder="1" applyAlignment="1" applyProtection="1">
      <alignment horizontal="right" vertical="center"/>
      <protection hidden="1"/>
    </xf>
    <xf numFmtId="164" fontId="6" fillId="6" borderId="8" xfId="0" applyNumberFormat="1" applyFont="1" applyFill="1" applyBorder="1" applyAlignment="1" applyProtection="1">
      <alignment horizontal="right" vertical="center"/>
      <protection hidden="1"/>
    </xf>
    <xf numFmtId="164" fontId="6" fillId="6" borderId="9" xfId="0" applyNumberFormat="1" applyFont="1" applyFill="1" applyBorder="1" applyAlignment="1" applyProtection="1">
      <alignment horizontal="right" vertical="center"/>
      <protection hidden="1"/>
    </xf>
    <xf numFmtId="164" fontId="6" fillId="6" borderId="9" xfId="2" applyNumberFormat="1" applyFont="1" applyFill="1" applyBorder="1" applyAlignment="1" applyProtection="1">
      <alignment horizontal="right" vertical="center"/>
      <protection hidden="1"/>
    </xf>
    <xf numFmtId="164" fontId="4" fillId="6" borderId="25" xfId="2" applyNumberFormat="1" applyFont="1" applyFill="1" applyBorder="1" applyAlignment="1" applyProtection="1">
      <alignment horizontal="right" vertical="center"/>
      <protection hidden="1"/>
    </xf>
    <xf numFmtId="164" fontId="4" fillId="6" borderId="39" xfId="2" applyNumberFormat="1" applyFont="1" applyFill="1" applyBorder="1" applyAlignment="1" applyProtection="1">
      <alignment horizontal="right" vertical="center"/>
      <protection hidden="1"/>
    </xf>
    <xf numFmtId="164" fontId="4" fillId="6" borderId="61" xfId="2" applyNumberFormat="1" applyFont="1" applyFill="1" applyBorder="1" applyAlignment="1" applyProtection="1">
      <alignment horizontal="right" vertical="center"/>
      <protection hidden="1"/>
    </xf>
    <xf numFmtId="164" fontId="4" fillId="6" borderId="25" xfId="0" applyNumberFormat="1" applyFont="1" applyFill="1" applyBorder="1" applyAlignment="1" applyProtection="1">
      <alignment horizontal="right" vertical="center"/>
      <protection hidden="1"/>
    </xf>
    <xf numFmtId="164" fontId="4" fillId="6" borderId="39" xfId="0" applyNumberFormat="1" applyFont="1" applyFill="1" applyBorder="1" applyAlignment="1" applyProtection="1">
      <alignment horizontal="right" vertical="center"/>
      <protection hidden="1"/>
    </xf>
    <xf numFmtId="164" fontId="4" fillId="6" borderId="31" xfId="2" applyNumberFormat="1" applyFont="1" applyFill="1" applyBorder="1" applyAlignment="1" applyProtection="1">
      <alignment horizontal="right" vertical="center"/>
      <protection hidden="1"/>
    </xf>
    <xf numFmtId="164" fontId="4" fillId="6" borderId="63" xfId="2" applyNumberFormat="1" applyFont="1" applyFill="1" applyBorder="1" applyAlignment="1" applyProtection="1">
      <alignment horizontal="right" vertical="center"/>
      <protection hidden="1"/>
    </xf>
    <xf numFmtId="164" fontId="4" fillId="6" borderId="67" xfId="2" applyNumberFormat="1" applyFont="1" applyFill="1" applyBorder="1" applyAlignment="1" applyProtection="1">
      <alignment horizontal="right" vertical="center"/>
      <protection hidden="1"/>
    </xf>
    <xf numFmtId="164" fontId="4" fillId="6" borderId="68" xfId="2" applyNumberFormat="1" applyFont="1" applyFill="1" applyBorder="1" applyAlignment="1" applyProtection="1">
      <alignment horizontal="right" vertical="center"/>
      <protection hidden="1"/>
    </xf>
    <xf numFmtId="164" fontId="6" fillId="6" borderId="7" xfId="0" applyNumberFormat="1" applyFont="1" applyFill="1" applyBorder="1" applyAlignment="1" applyProtection="1">
      <alignment horizontal="right" vertical="center"/>
      <protection hidden="1"/>
    </xf>
    <xf numFmtId="164" fontId="4" fillId="6" borderId="23" xfId="2" applyNumberFormat="1" applyFont="1" applyFill="1" applyBorder="1" applyAlignment="1" applyProtection="1">
      <alignment vertical="center"/>
      <protection hidden="1"/>
    </xf>
    <xf numFmtId="0" fontId="6" fillId="0" borderId="20" xfId="0" applyFont="1" applyBorder="1" applyAlignment="1">
      <alignment vertical="center"/>
    </xf>
    <xf numFmtId="0" fontId="6" fillId="0" borderId="15" xfId="0" applyFont="1" applyBorder="1" applyAlignment="1">
      <alignment vertical="center"/>
    </xf>
    <xf numFmtId="0" fontId="6" fillId="5" borderId="44" xfId="0" applyFont="1" applyFill="1" applyBorder="1" applyAlignment="1">
      <alignment vertical="center"/>
    </xf>
    <xf numFmtId="0" fontId="4" fillId="5" borderId="48" xfId="0" applyFont="1" applyFill="1" applyBorder="1" applyAlignment="1">
      <alignment vertical="center"/>
    </xf>
    <xf numFmtId="164" fontId="4" fillId="5" borderId="49" xfId="0" applyNumberFormat="1" applyFont="1" applyFill="1" applyBorder="1" applyAlignment="1">
      <alignment vertical="center"/>
    </xf>
    <xf numFmtId="0" fontId="6" fillId="0" borderId="14" xfId="0" applyFont="1" applyBorder="1" applyAlignment="1">
      <alignment horizontal="left" vertical="center"/>
    </xf>
    <xf numFmtId="0" fontId="6" fillId="0" borderId="23" xfId="0" applyFont="1" applyBorder="1" applyAlignment="1">
      <alignment horizontal="left" vertical="center"/>
    </xf>
    <xf numFmtId="0" fontId="6" fillId="0" borderId="8" xfId="0" applyFont="1" applyBorder="1" applyAlignment="1">
      <alignment horizontal="left" vertical="center"/>
    </xf>
    <xf numFmtId="0" fontId="6" fillId="0" borderId="23" xfId="0" applyFont="1" applyBorder="1" applyAlignment="1">
      <alignment vertical="center"/>
    </xf>
    <xf numFmtId="0" fontId="6" fillId="0" borderId="22" xfId="0" applyFont="1" applyBorder="1" applyAlignment="1" applyProtection="1">
      <alignment vertical="center"/>
      <protection hidden="1"/>
    </xf>
    <xf numFmtId="0" fontId="6" fillId="0" borderId="18" xfId="0" applyFont="1" applyBorder="1" applyAlignment="1">
      <alignment vertical="center"/>
    </xf>
    <xf numFmtId="0" fontId="6" fillId="0" borderId="83" xfId="0" applyFont="1" applyBorder="1" applyAlignment="1">
      <alignment vertical="center" wrapText="1"/>
    </xf>
    <xf numFmtId="0" fontId="10" fillId="0" borderId="14" xfId="0" applyFont="1" applyBorder="1" applyAlignment="1">
      <alignment vertical="center"/>
    </xf>
    <xf numFmtId="0" fontId="28" fillId="0" borderId="20" xfId="0" applyFont="1" applyBorder="1" applyAlignment="1">
      <alignment vertical="center"/>
    </xf>
    <xf numFmtId="164" fontId="4" fillId="5" borderId="48" xfId="2" applyNumberFormat="1" applyFont="1" applyFill="1" applyBorder="1" applyAlignment="1">
      <alignment horizontal="right" vertical="center"/>
    </xf>
    <xf numFmtId="164" fontId="4" fillId="5" borderId="76" xfId="2" applyNumberFormat="1" applyFont="1" applyFill="1" applyBorder="1" applyAlignment="1">
      <alignment horizontal="right" vertical="center"/>
    </xf>
    <xf numFmtId="164" fontId="4" fillId="5" borderId="76" xfId="0" applyNumberFormat="1" applyFont="1" applyFill="1" applyBorder="1" applyAlignment="1">
      <alignment horizontal="right" vertical="center"/>
    </xf>
    <xf numFmtId="164" fontId="4" fillId="2" borderId="25" xfId="0" applyNumberFormat="1" applyFont="1" applyFill="1" applyBorder="1" applyAlignment="1" applyProtection="1">
      <alignment horizontal="right" vertical="center"/>
      <protection locked="0"/>
    </xf>
    <xf numFmtId="164" fontId="6" fillId="6" borderId="5" xfId="2" applyNumberFormat="1" applyFont="1" applyFill="1" applyBorder="1" applyAlignment="1" applyProtection="1">
      <alignment horizontal="right" vertical="center"/>
      <protection hidden="1"/>
    </xf>
    <xf numFmtId="164" fontId="4" fillId="2" borderId="39" xfId="0" applyNumberFormat="1" applyFont="1" applyFill="1" applyBorder="1" applyAlignment="1" applyProtection="1">
      <alignment horizontal="right" vertical="center"/>
      <protection locked="0"/>
    </xf>
    <xf numFmtId="164" fontId="4" fillId="2" borderId="20" xfId="0" applyNumberFormat="1" applyFont="1" applyFill="1" applyBorder="1" applyAlignment="1" applyProtection="1">
      <alignment vertical="center"/>
      <protection locked="0"/>
    </xf>
    <xf numFmtId="164" fontId="4" fillId="2" borderId="38" xfId="0" applyNumberFormat="1" applyFont="1" applyFill="1" applyBorder="1" applyAlignment="1" applyProtection="1">
      <alignment horizontal="right" vertical="center"/>
      <protection locked="0"/>
    </xf>
    <xf numFmtId="164" fontId="4" fillId="5" borderId="70" xfId="0" applyNumberFormat="1" applyFont="1" applyFill="1" applyBorder="1" applyAlignment="1">
      <alignment vertical="center"/>
    </xf>
    <xf numFmtId="164" fontId="4" fillId="5" borderId="71" xfId="0" applyNumberFormat="1" applyFont="1" applyFill="1" applyBorder="1" applyAlignment="1">
      <alignment vertical="center"/>
    </xf>
    <xf numFmtId="164" fontId="6" fillId="2" borderId="7" xfId="0" applyNumberFormat="1" applyFont="1" applyFill="1" applyBorder="1" applyAlignment="1" applyProtection="1">
      <alignment horizontal="right" vertical="center"/>
      <protection locked="0"/>
    </xf>
    <xf numFmtId="164" fontId="6" fillId="2" borderId="9" xfId="0" applyNumberFormat="1" applyFont="1" applyFill="1" applyBorder="1" applyAlignment="1" applyProtection="1">
      <alignment horizontal="right" vertical="center"/>
      <protection locked="0"/>
    </xf>
    <xf numFmtId="0" fontId="6" fillId="0" borderId="6" xfId="0" applyFont="1" applyBorder="1" applyAlignment="1">
      <alignment vertical="center"/>
    </xf>
    <xf numFmtId="0" fontId="4" fillId="0" borderId="25" xfId="0" applyFont="1" applyBorder="1" applyAlignment="1">
      <alignment vertical="center"/>
    </xf>
    <xf numFmtId="0" fontId="4" fillId="0" borderId="6" xfId="0" applyFont="1" applyBorder="1" applyAlignment="1">
      <alignment vertical="center"/>
    </xf>
    <xf numFmtId="0" fontId="4" fillId="0" borderId="9" xfId="0" applyFont="1" applyBorder="1" applyAlignment="1">
      <alignment vertical="center"/>
    </xf>
    <xf numFmtId="164" fontId="4" fillId="3" borderId="15" xfId="0" applyNumberFormat="1" applyFont="1" applyFill="1" applyBorder="1" applyAlignment="1" applyProtection="1">
      <alignment horizontal="right" vertical="center"/>
      <protection locked="0"/>
    </xf>
    <xf numFmtId="164" fontId="4" fillId="3" borderId="31" xfId="0" applyNumberFormat="1" applyFont="1" applyFill="1" applyBorder="1" applyAlignment="1" applyProtection="1">
      <alignment horizontal="right" vertical="center"/>
      <protection locked="0"/>
    </xf>
    <xf numFmtId="164" fontId="4" fillId="3" borderId="39" xfId="0" applyNumberFormat="1" applyFont="1" applyFill="1" applyBorder="1" applyAlignment="1" applyProtection="1">
      <alignment horizontal="right" vertical="center"/>
      <protection locked="0"/>
    </xf>
    <xf numFmtId="164" fontId="4" fillId="3" borderId="25" xfId="0" applyNumberFormat="1" applyFont="1" applyFill="1" applyBorder="1" applyAlignment="1" applyProtection="1">
      <alignment horizontal="right" vertical="center"/>
      <protection locked="0"/>
    </xf>
    <xf numFmtId="164" fontId="6" fillId="3" borderId="9" xfId="0" applyNumberFormat="1" applyFont="1" applyFill="1" applyBorder="1" applyAlignment="1" applyProtection="1">
      <alignment horizontal="right" vertical="center"/>
      <protection locked="0"/>
    </xf>
    <xf numFmtId="164" fontId="6" fillId="6" borderId="24" xfId="2" applyNumberFormat="1" applyFont="1" applyFill="1" applyBorder="1" applyAlignment="1" applyProtection="1">
      <alignment horizontal="right" vertical="center"/>
      <protection hidden="1"/>
    </xf>
    <xf numFmtId="164" fontId="6" fillId="6" borderId="7" xfId="2" applyNumberFormat="1" applyFont="1" applyFill="1" applyBorder="1" applyAlignment="1" applyProtection="1">
      <alignment horizontal="right" vertical="center"/>
      <protection hidden="1"/>
    </xf>
    <xf numFmtId="0" fontId="6" fillId="0" borderId="1" xfId="0" applyFont="1" applyBorder="1" applyAlignment="1">
      <alignment horizontal="center" vertical="center"/>
    </xf>
    <xf numFmtId="0" fontId="6" fillId="0" borderId="6" xfId="0" applyFont="1" applyBorder="1" applyAlignment="1">
      <alignment horizontal="center" vertical="center"/>
    </xf>
    <xf numFmtId="0" fontId="6" fillId="0" borderId="63" xfId="0" applyFont="1" applyBorder="1" applyAlignment="1">
      <alignment horizontal="center" vertical="center"/>
    </xf>
    <xf numFmtId="164" fontId="4" fillId="2" borderId="1" xfId="2" applyNumberFormat="1" applyFont="1" applyFill="1" applyBorder="1" applyAlignment="1" applyProtection="1">
      <alignment horizontal="right" vertical="center"/>
      <protection locked="0"/>
    </xf>
    <xf numFmtId="164" fontId="4" fillId="2" borderId="14" xfId="2" applyNumberFormat="1" applyFont="1" applyFill="1" applyBorder="1" applyAlignment="1" applyProtection="1">
      <alignment horizontal="right" vertical="center"/>
      <protection locked="0"/>
    </xf>
    <xf numFmtId="0" fontId="6" fillId="0" borderId="8" xfId="0" applyFont="1" applyBorder="1" applyAlignment="1">
      <alignment vertical="center"/>
    </xf>
    <xf numFmtId="0" fontId="27" fillId="0" borderId="20" xfId="0" applyFont="1" applyBorder="1" applyAlignment="1">
      <alignment vertical="center"/>
    </xf>
    <xf numFmtId="0" fontId="4" fillId="0" borderId="23" xfId="0" applyFont="1" applyBorder="1" applyAlignment="1">
      <alignment vertical="center"/>
    </xf>
    <xf numFmtId="164" fontId="4" fillId="0" borderId="66" xfId="2" applyNumberFormat="1" applyFont="1" applyBorder="1" applyAlignment="1">
      <alignment horizontal="right" vertical="center"/>
    </xf>
    <xf numFmtId="0" fontId="28" fillId="0" borderId="34" xfId="0" applyFont="1" applyBorder="1" applyAlignment="1">
      <alignment vertical="center"/>
    </xf>
    <xf numFmtId="0" fontId="4" fillId="0" borderId="31" xfId="0" applyFont="1" applyBorder="1" applyAlignment="1">
      <alignment vertical="center"/>
    </xf>
    <xf numFmtId="0" fontId="6" fillId="0" borderId="52" xfId="0" applyFont="1" applyBorder="1" applyAlignment="1">
      <alignment horizontal="center" vertical="center"/>
    </xf>
    <xf numFmtId="0" fontId="25" fillId="0" borderId="20" xfId="0" applyFont="1" applyBorder="1" applyAlignment="1">
      <alignment vertical="center" wrapText="1"/>
    </xf>
    <xf numFmtId="0" fontId="32" fillId="0" borderId="0" xfId="0" applyFont="1" applyAlignment="1">
      <alignment vertical="center" wrapText="1"/>
    </xf>
    <xf numFmtId="43" fontId="4" fillId="0" borderId="0" xfId="2" applyFont="1" applyFill="1" applyBorder="1" applyAlignment="1">
      <alignment horizontal="right" vertical="center" wrapText="1"/>
    </xf>
    <xf numFmtId="43" fontId="4" fillId="0" borderId="0" xfId="0" applyNumberFormat="1" applyFont="1" applyAlignment="1">
      <alignment horizontal="right" vertical="center" wrapText="1"/>
    </xf>
    <xf numFmtId="43" fontId="4" fillId="0" borderId="0" xfId="0" applyNumberFormat="1" applyFont="1" applyAlignment="1">
      <alignment horizontal="center" vertical="center" wrapText="1"/>
    </xf>
    <xf numFmtId="10" fontId="4" fillId="0" borderId="65" xfId="0" applyNumberFormat="1" applyFont="1" applyBorder="1" applyAlignment="1">
      <alignment vertical="center"/>
    </xf>
    <xf numFmtId="4" fontId="4" fillId="0" borderId="63" xfId="0" applyNumberFormat="1" applyFont="1" applyBorder="1" applyAlignment="1">
      <alignment vertical="center"/>
    </xf>
    <xf numFmtId="0" fontId="4" fillId="0" borderId="60" xfId="0" applyFont="1" applyBorder="1" applyAlignment="1">
      <alignment vertical="center"/>
    </xf>
    <xf numFmtId="164" fontId="6" fillId="3" borderId="23" xfId="0" applyNumberFormat="1" applyFont="1" applyFill="1" applyBorder="1" applyAlignment="1" applyProtection="1">
      <alignment horizontal="right" vertical="center"/>
      <protection locked="0"/>
    </xf>
    <xf numFmtId="0" fontId="4" fillId="5" borderId="76" xfId="0" applyFont="1" applyFill="1" applyBorder="1" applyAlignment="1">
      <alignment vertical="center"/>
    </xf>
    <xf numFmtId="164" fontId="4" fillId="6" borderId="39" xfId="0" applyNumberFormat="1" applyFont="1" applyFill="1" applyBorder="1" applyAlignment="1" applyProtection="1">
      <alignment vertical="center"/>
      <protection hidden="1"/>
    </xf>
    <xf numFmtId="0" fontId="6" fillId="0" borderId="67" xfId="0" applyFont="1" applyBorder="1" applyAlignment="1">
      <alignment vertical="center"/>
    </xf>
    <xf numFmtId="164" fontId="4" fillId="6" borderId="87" xfId="0" applyNumberFormat="1" applyFont="1" applyFill="1" applyBorder="1" applyAlignment="1" applyProtection="1">
      <alignment horizontal="right" vertical="center"/>
      <protection hidden="1"/>
    </xf>
    <xf numFmtId="164" fontId="4" fillId="6" borderId="88" xfId="0" applyNumberFormat="1" applyFont="1" applyFill="1" applyBorder="1" applyAlignment="1" applyProtection="1">
      <alignment horizontal="right" vertical="center"/>
      <protection hidden="1"/>
    </xf>
    <xf numFmtId="164" fontId="4" fillId="5" borderId="6" xfId="0" applyNumberFormat="1" applyFont="1" applyFill="1" applyBorder="1" applyAlignment="1">
      <alignment vertical="center"/>
    </xf>
    <xf numFmtId="164" fontId="4" fillId="5" borderId="64" xfId="0" applyNumberFormat="1" applyFont="1" applyFill="1" applyBorder="1" applyAlignment="1">
      <alignment vertical="center"/>
    </xf>
    <xf numFmtId="0" fontId="6" fillId="0" borderId="87" xfId="0" applyFont="1" applyBorder="1" applyAlignment="1">
      <alignment vertical="center"/>
    </xf>
    <xf numFmtId="164" fontId="6" fillId="5" borderId="20" xfId="0" applyNumberFormat="1" applyFont="1" applyFill="1" applyBorder="1" applyAlignment="1">
      <alignment horizontal="right" vertical="center"/>
    </xf>
    <xf numFmtId="164" fontId="6" fillId="6" borderId="46" xfId="0" applyNumberFormat="1" applyFont="1" applyFill="1" applyBorder="1" applyAlignment="1" applyProtection="1">
      <alignment horizontal="right" vertical="center"/>
      <protection hidden="1"/>
    </xf>
    <xf numFmtId="164" fontId="6" fillId="6" borderId="89" xfId="0" applyNumberFormat="1" applyFont="1" applyFill="1" applyBorder="1" applyAlignment="1" applyProtection="1">
      <alignment horizontal="right" vertical="center"/>
      <protection hidden="1"/>
    </xf>
    <xf numFmtId="0" fontId="4" fillId="4" borderId="69" xfId="0" applyFont="1" applyFill="1" applyBorder="1"/>
    <xf numFmtId="0" fontId="4" fillId="4" borderId="42" xfId="0" applyFont="1" applyFill="1" applyBorder="1"/>
    <xf numFmtId="0" fontId="4" fillId="4" borderId="81" xfId="0" applyFont="1" applyFill="1" applyBorder="1"/>
    <xf numFmtId="0" fontId="4" fillId="4" borderId="74" xfId="0" applyFont="1" applyFill="1" applyBorder="1"/>
    <xf numFmtId="0" fontId="4" fillId="4" borderId="66" xfId="0" applyFont="1" applyFill="1" applyBorder="1"/>
    <xf numFmtId="0" fontId="4" fillId="4" borderId="86" xfId="0" applyFont="1" applyFill="1" applyBorder="1"/>
    <xf numFmtId="0" fontId="4" fillId="4" borderId="41" xfId="0" applyFont="1" applyFill="1" applyBorder="1"/>
    <xf numFmtId="0" fontId="4" fillId="4" borderId="68" xfId="0" applyFont="1" applyFill="1" applyBorder="1"/>
    <xf numFmtId="164" fontId="6" fillId="6" borderId="56" xfId="2" applyNumberFormat="1" applyFont="1" applyFill="1" applyBorder="1" applyAlignment="1" applyProtection="1">
      <alignment horizontal="right" vertical="center"/>
      <protection hidden="1"/>
    </xf>
    <xf numFmtId="164" fontId="4" fillId="6" borderId="6" xfId="0" applyNumberFormat="1" applyFont="1" applyFill="1" applyBorder="1" applyAlignment="1" applyProtection="1">
      <alignment horizontal="right" vertical="center" wrapText="1"/>
      <protection hidden="1"/>
    </xf>
    <xf numFmtId="164" fontId="4" fillId="6" borderId="6" xfId="2" applyNumberFormat="1" applyFont="1" applyFill="1" applyBorder="1" applyAlignment="1" applyProtection="1">
      <alignment horizontal="right" vertical="center" wrapText="1"/>
      <protection hidden="1"/>
    </xf>
    <xf numFmtId="164" fontId="4" fillId="2" borderId="5" xfId="0" applyNumberFormat="1" applyFont="1" applyFill="1" applyBorder="1" applyAlignment="1" applyProtection="1">
      <alignment horizontal="right" vertical="center" wrapText="1"/>
      <protection locked="0"/>
    </xf>
    <xf numFmtId="164" fontId="4" fillId="2" borderId="1" xfId="0" applyNumberFormat="1" applyFont="1" applyFill="1" applyBorder="1" applyAlignment="1" applyProtection="1">
      <alignment horizontal="right" vertical="center" wrapText="1"/>
      <protection locked="0"/>
    </xf>
    <xf numFmtId="4" fontId="4" fillId="2" borderId="25" xfId="0" applyNumberFormat="1" applyFont="1" applyFill="1" applyBorder="1" applyAlignment="1" applyProtection="1">
      <alignment horizontal="center" vertical="center"/>
      <protection locked="0"/>
    </xf>
    <xf numFmtId="10" fontId="4" fillId="2" borderId="24" xfId="0" applyNumberFormat="1" applyFont="1" applyFill="1" applyBorder="1" applyAlignment="1" applyProtection="1">
      <alignment horizontal="center" vertical="center"/>
      <protection locked="0"/>
    </xf>
    <xf numFmtId="4" fontId="4" fillId="2" borderId="6" xfId="0" applyNumberFormat="1" applyFont="1" applyFill="1" applyBorder="1" applyAlignment="1" applyProtection="1">
      <alignment horizontal="center" vertical="center"/>
      <protection locked="0"/>
    </xf>
    <xf numFmtId="10" fontId="4" fillId="2" borderId="5" xfId="0" applyNumberFormat="1" applyFont="1" applyFill="1" applyBorder="1" applyAlignment="1" applyProtection="1">
      <alignment horizontal="center" vertical="center"/>
      <protection locked="0"/>
    </xf>
    <xf numFmtId="4" fontId="6" fillId="2" borderId="9" xfId="0" applyNumberFormat="1" applyFont="1" applyFill="1" applyBorder="1" applyAlignment="1" applyProtection="1">
      <alignment horizontal="center" vertical="center"/>
      <protection locked="0"/>
    </xf>
    <xf numFmtId="10" fontId="6" fillId="2" borderId="7" xfId="0" applyNumberFormat="1" applyFont="1" applyFill="1" applyBorder="1" applyAlignment="1" applyProtection="1">
      <alignment horizontal="center" vertical="center"/>
      <protection locked="0"/>
    </xf>
    <xf numFmtId="10" fontId="6" fillId="3" borderId="23" xfId="0" applyNumberFormat="1" applyFont="1" applyFill="1" applyBorder="1" applyAlignment="1" applyProtection="1">
      <alignment horizontal="center" vertical="center"/>
      <protection locked="0"/>
    </xf>
    <xf numFmtId="10" fontId="4" fillId="3" borderId="5" xfId="0" applyNumberFormat="1" applyFont="1" applyFill="1" applyBorder="1" applyAlignment="1" applyProtection="1">
      <alignment horizontal="center" vertical="center"/>
      <protection locked="0"/>
    </xf>
    <xf numFmtId="2" fontId="4" fillId="3" borderId="6" xfId="0" applyNumberFormat="1" applyFont="1" applyFill="1" applyBorder="1" applyAlignment="1" applyProtection="1">
      <alignment horizontal="center" vertical="center"/>
      <protection locked="0"/>
    </xf>
    <xf numFmtId="10" fontId="4" fillId="3" borderId="14" xfId="0" applyNumberFormat="1" applyFont="1" applyFill="1" applyBorder="1" applyAlignment="1" applyProtection="1">
      <alignment horizontal="center" vertical="center"/>
      <protection locked="0"/>
    </xf>
    <xf numFmtId="2" fontId="6" fillId="3" borderId="9" xfId="0" applyNumberFormat="1" applyFont="1" applyFill="1" applyBorder="1" applyAlignment="1" applyProtection="1">
      <alignment horizontal="center" vertical="center"/>
      <protection locked="0"/>
    </xf>
    <xf numFmtId="164" fontId="4" fillId="0" borderId="0" xfId="0" applyNumberFormat="1" applyFont="1" applyAlignment="1" applyProtection="1">
      <alignment vertical="center"/>
      <protection hidden="1"/>
    </xf>
    <xf numFmtId="0" fontId="20" fillId="0" borderId="6" xfId="0" applyFont="1" applyBorder="1" applyAlignment="1" applyProtection="1">
      <alignment horizontal="center" vertical="center"/>
      <protection hidden="1"/>
    </xf>
    <xf numFmtId="0" fontId="20" fillId="0" borderId="9" xfId="0" applyFont="1" applyBorder="1" applyAlignment="1" applyProtection="1">
      <alignment horizontal="center" vertical="center"/>
      <protection hidden="1"/>
    </xf>
    <xf numFmtId="0" fontId="21" fillId="0" borderId="0" xfId="0" applyFont="1" applyProtection="1">
      <protection hidden="1"/>
    </xf>
    <xf numFmtId="0" fontId="22" fillId="0" borderId="0" xfId="0" applyFont="1" applyAlignment="1" applyProtection="1">
      <alignment vertical="center" wrapText="1"/>
      <protection hidden="1"/>
    </xf>
    <xf numFmtId="164" fontId="22" fillId="0" borderId="0" xfId="2" applyNumberFormat="1" applyFont="1" applyFill="1" applyBorder="1" applyAlignment="1" applyProtection="1">
      <alignment vertical="center" wrapText="1"/>
      <protection hidden="1"/>
    </xf>
    <xf numFmtId="164" fontId="22" fillId="0" borderId="0" xfId="2" applyNumberFormat="1" applyFont="1" applyAlignment="1" applyProtection="1">
      <alignment vertical="center" wrapText="1"/>
      <protection hidden="1"/>
    </xf>
    <xf numFmtId="0" fontId="6" fillId="5" borderId="1" xfId="0" applyFont="1" applyFill="1" applyBorder="1" applyAlignment="1" applyProtection="1">
      <alignment horizontal="center" vertical="center"/>
      <protection hidden="1"/>
    </xf>
    <xf numFmtId="0" fontId="13" fillId="0" borderId="0" xfId="0" applyFont="1" applyAlignment="1" applyProtection="1">
      <alignment vertical="center"/>
      <protection hidden="1"/>
    </xf>
    <xf numFmtId="0" fontId="5" fillId="0" borderId="0" xfId="0" applyFont="1" applyAlignment="1" applyProtection="1">
      <alignment vertical="center"/>
      <protection hidden="1"/>
    </xf>
    <xf numFmtId="0" fontId="4" fillId="0" borderId="0" xfId="0" applyFont="1" applyProtection="1">
      <protection hidden="1"/>
    </xf>
    <xf numFmtId="0" fontId="6" fillId="0" borderId="1" xfId="0" applyFont="1" applyBorder="1" applyAlignment="1" applyProtection="1">
      <alignment horizontal="center" vertical="center"/>
      <protection hidden="1"/>
    </xf>
    <xf numFmtId="0" fontId="6" fillId="0" borderId="14" xfId="0" applyFont="1" applyBorder="1" applyAlignment="1" applyProtection="1">
      <alignment horizontal="center" vertical="center"/>
      <protection hidden="1"/>
    </xf>
    <xf numFmtId="0" fontId="6" fillId="0" borderId="32" xfId="0" applyFont="1" applyBorder="1" applyAlignment="1" applyProtection="1">
      <alignment horizontal="center" vertical="center"/>
      <protection hidden="1"/>
    </xf>
    <xf numFmtId="0" fontId="6" fillId="0" borderId="31" xfId="0" applyFont="1" applyBorder="1" applyAlignment="1" applyProtection="1">
      <alignment horizontal="center" vertical="center"/>
      <protection hidden="1"/>
    </xf>
    <xf numFmtId="0" fontId="6" fillId="0" borderId="10" xfId="0" applyFont="1" applyBorder="1" applyAlignment="1" applyProtection="1">
      <alignment horizontal="center" vertical="center"/>
      <protection hidden="1"/>
    </xf>
    <xf numFmtId="0" fontId="26" fillId="0" borderId="0" xfId="1" applyFont="1" applyAlignment="1" applyProtection="1">
      <protection hidden="1"/>
    </xf>
    <xf numFmtId="0" fontId="27" fillId="0" borderId="0" xfId="0" applyFont="1" applyAlignment="1" applyProtection="1">
      <alignment vertical="center"/>
      <protection hidden="1"/>
    </xf>
    <xf numFmtId="0" fontId="6" fillId="0" borderId="2" xfId="0" applyFont="1" applyBorder="1" applyAlignment="1" applyProtection="1">
      <alignment horizontal="center" vertical="center"/>
      <protection hidden="1"/>
    </xf>
    <xf numFmtId="0" fontId="6" fillId="0" borderId="4" xfId="0" applyFont="1" applyBorder="1" applyAlignment="1" applyProtection="1">
      <alignment horizontal="center" vertical="center"/>
      <protection hidden="1"/>
    </xf>
    <xf numFmtId="0" fontId="6" fillId="0" borderId="5" xfId="0" applyFont="1" applyBorder="1" applyAlignment="1" applyProtection="1">
      <alignment horizontal="center" vertical="center"/>
      <protection hidden="1"/>
    </xf>
    <xf numFmtId="0" fontId="6" fillId="0" borderId="6" xfId="0" applyFont="1" applyBorder="1" applyAlignment="1" applyProtection="1">
      <alignment horizontal="center" vertical="center"/>
      <protection hidden="1"/>
    </xf>
    <xf numFmtId="0" fontId="6" fillId="0" borderId="15" xfId="0" applyFont="1" applyBorder="1" applyAlignment="1" applyProtection="1">
      <alignment horizontal="center" vertical="center"/>
      <protection hidden="1"/>
    </xf>
    <xf numFmtId="0" fontId="6" fillId="0" borderId="11" xfId="0" applyFont="1" applyBorder="1" applyAlignment="1" applyProtection="1">
      <alignment horizontal="center" vertical="center"/>
      <protection hidden="1"/>
    </xf>
    <xf numFmtId="0" fontId="6" fillId="0" borderId="35" xfId="0" applyFont="1" applyBorder="1" applyAlignment="1" applyProtection="1">
      <alignment horizontal="center" vertical="center"/>
      <protection hidden="1"/>
    </xf>
    <xf numFmtId="0" fontId="6" fillId="0" borderId="39" xfId="0" applyFont="1" applyBorder="1" applyAlignment="1" applyProtection="1">
      <alignment horizontal="center" vertical="center"/>
      <protection hidden="1"/>
    </xf>
    <xf numFmtId="0" fontId="6" fillId="0" borderId="38" xfId="0" applyFont="1" applyBorder="1" applyAlignment="1" applyProtection="1">
      <alignment horizontal="center" vertical="center"/>
      <protection hidden="1"/>
    </xf>
    <xf numFmtId="0" fontId="4" fillId="0" borderId="0" xfId="0" applyFont="1" applyAlignment="1" applyProtection="1">
      <alignment horizontal="center"/>
      <protection hidden="1"/>
    </xf>
    <xf numFmtId="0" fontId="6" fillId="0" borderId="14" xfId="0" applyFont="1" applyBorder="1" applyAlignment="1" applyProtection="1">
      <alignment horizontal="center" vertical="center" wrapText="1"/>
      <protection hidden="1"/>
    </xf>
    <xf numFmtId="0" fontId="6" fillId="0" borderId="1" xfId="0" applyFont="1" applyBorder="1" applyAlignment="1" applyProtection="1">
      <alignment horizontal="center" vertical="center" wrapText="1"/>
      <protection hidden="1"/>
    </xf>
    <xf numFmtId="0" fontId="6" fillId="0" borderId="5" xfId="0" applyFont="1" applyBorder="1" applyAlignment="1" applyProtection="1">
      <alignment horizontal="center" vertical="center" wrapText="1"/>
      <protection hidden="1"/>
    </xf>
    <xf numFmtId="0" fontId="6" fillId="0" borderId="6" xfId="0" applyFont="1" applyBorder="1" applyAlignment="1" applyProtection="1">
      <alignment horizontal="center" vertical="center" wrapText="1"/>
      <protection hidden="1"/>
    </xf>
    <xf numFmtId="0" fontId="6" fillId="5" borderId="11" xfId="0" applyFont="1" applyFill="1" applyBorder="1" applyAlignment="1" applyProtection="1">
      <alignment horizontal="center" vertical="center"/>
      <protection hidden="1"/>
    </xf>
    <xf numFmtId="0" fontId="7" fillId="0" borderId="13" xfId="0" applyFont="1" applyBorder="1" applyAlignment="1" applyProtection="1">
      <alignment vertical="center" wrapText="1"/>
      <protection hidden="1"/>
    </xf>
    <xf numFmtId="0" fontId="6" fillId="0" borderId="15" xfId="0" applyFont="1" applyBorder="1" applyAlignment="1" applyProtection="1">
      <alignment horizontal="center" vertical="center" wrapText="1"/>
      <protection hidden="1"/>
    </xf>
    <xf numFmtId="0" fontId="6" fillId="0" borderId="38" xfId="0" applyFont="1" applyBorder="1" applyAlignment="1" applyProtection="1">
      <alignment horizontal="center" vertical="center" wrapText="1"/>
      <protection hidden="1"/>
    </xf>
    <xf numFmtId="0" fontId="6" fillId="0" borderId="25" xfId="0" applyFont="1" applyBorder="1" applyAlignment="1" applyProtection="1">
      <alignment horizontal="center" vertical="center"/>
      <protection hidden="1"/>
    </xf>
    <xf numFmtId="0" fontId="6" fillId="0" borderId="3" xfId="0" applyFont="1" applyBorder="1" applyAlignment="1" applyProtection="1">
      <alignment horizontal="center" vertical="center"/>
      <protection hidden="1"/>
    </xf>
    <xf numFmtId="0" fontId="6" fillId="0" borderId="19" xfId="0" applyFont="1" applyBorder="1" applyAlignment="1" applyProtection="1">
      <alignment horizontal="center" vertical="center"/>
      <protection hidden="1"/>
    </xf>
    <xf numFmtId="0" fontId="27" fillId="5" borderId="0" xfId="0" applyFont="1" applyFill="1" applyAlignment="1" applyProtection="1">
      <alignment vertical="center"/>
      <protection hidden="1"/>
    </xf>
    <xf numFmtId="0" fontId="4" fillId="5" borderId="0" xfId="0" applyFont="1" applyFill="1" applyProtection="1">
      <protection hidden="1"/>
    </xf>
    <xf numFmtId="0" fontId="26" fillId="5" borderId="0" xfId="1" applyFont="1" applyFill="1" applyAlignment="1" applyProtection="1">
      <protection hidden="1"/>
    </xf>
    <xf numFmtId="0" fontId="6" fillId="0" borderId="53" xfId="0" applyFont="1" applyBorder="1" applyAlignment="1" applyProtection="1">
      <alignment horizontal="center" vertical="center"/>
      <protection hidden="1"/>
    </xf>
    <xf numFmtId="0" fontId="6" fillId="0" borderId="42" xfId="0" applyFont="1" applyBorder="1" applyAlignment="1" applyProtection="1">
      <alignment horizontal="center" vertical="center"/>
      <protection hidden="1"/>
    </xf>
    <xf numFmtId="0" fontId="3" fillId="0" borderId="0" xfId="0" applyFont="1" applyAlignment="1" applyProtection="1">
      <alignment vertical="center"/>
      <protection hidden="1"/>
    </xf>
    <xf numFmtId="0" fontId="6" fillId="0" borderId="84" xfId="0" applyFont="1" applyBorder="1" applyAlignment="1" applyProtection="1">
      <alignment horizontal="center" vertical="center"/>
      <protection hidden="1"/>
    </xf>
    <xf numFmtId="0" fontId="6" fillId="0" borderId="85" xfId="0" applyFont="1" applyBorder="1" applyAlignment="1" applyProtection="1">
      <alignment horizontal="center" vertical="center"/>
      <protection hidden="1"/>
    </xf>
    <xf numFmtId="0" fontId="6" fillId="0" borderId="39" xfId="0" applyFont="1" applyBorder="1" applyAlignment="1" applyProtection="1">
      <alignment horizontal="center" vertical="center" wrapText="1"/>
      <protection hidden="1"/>
    </xf>
    <xf numFmtId="0" fontId="6" fillId="0" borderId="82" xfId="0" applyFont="1" applyBorder="1" applyAlignment="1" applyProtection="1">
      <alignment horizontal="center" vertical="center" wrapText="1"/>
      <protection hidden="1"/>
    </xf>
    <xf numFmtId="0" fontId="6" fillId="0" borderId="61" xfId="0" applyFont="1" applyBorder="1" applyAlignment="1" applyProtection="1">
      <alignment horizontal="center" vertical="center" wrapText="1"/>
      <protection hidden="1"/>
    </xf>
    <xf numFmtId="0" fontId="6" fillId="0" borderId="6" xfId="0" applyFont="1" applyBorder="1" applyAlignment="1" applyProtection="1">
      <alignment vertical="center"/>
      <protection hidden="1"/>
    </xf>
    <xf numFmtId="164" fontId="6" fillId="5" borderId="5" xfId="0" applyNumberFormat="1" applyFont="1" applyFill="1" applyBorder="1" applyAlignment="1" applyProtection="1">
      <alignment horizontal="center" vertical="center"/>
      <protection hidden="1"/>
    </xf>
    <xf numFmtId="164" fontId="6" fillId="5" borderId="6" xfId="0" applyNumberFormat="1" applyFont="1" applyFill="1" applyBorder="1" applyAlignment="1" applyProtection="1">
      <alignment horizontal="center" vertical="center"/>
      <protection hidden="1"/>
    </xf>
    <xf numFmtId="164" fontId="6" fillId="5" borderId="14" xfId="0" applyNumberFormat="1" applyFont="1" applyFill="1" applyBorder="1" applyAlignment="1" applyProtection="1">
      <alignment horizontal="center" vertical="center"/>
      <protection hidden="1"/>
    </xf>
    <xf numFmtId="164" fontId="6" fillId="5" borderId="71" xfId="0" applyNumberFormat="1" applyFont="1" applyFill="1" applyBorder="1" applyAlignment="1" applyProtection="1">
      <alignment horizontal="center" vertical="center"/>
      <protection hidden="1"/>
    </xf>
    <xf numFmtId="0" fontId="6" fillId="0" borderId="3" xfId="0" applyFont="1" applyBorder="1" applyAlignment="1" applyProtection="1">
      <alignment horizontal="center" vertical="center" wrapText="1"/>
      <protection hidden="1"/>
    </xf>
    <xf numFmtId="0" fontId="27" fillId="0" borderId="0" xfId="0" applyFont="1" applyAlignment="1" applyProtection="1">
      <alignment horizontal="left" vertical="center"/>
      <protection hidden="1"/>
    </xf>
    <xf numFmtId="0" fontId="27" fillId="0" borderId="0" xfId="0" applyFont="1" applyAlignment="1" applyProtection="1">
      <alignment horizontal="left"/>
      <protection hidden="1"/>
    </xf>
    <xf numFmtId="0" fontId="6" fillId="0" borderId="4" xfId="0" applyFont="1" applyBorder="1" applyAlignment="1" applyProtection="1">
      <alignment horizontal="center" vertical="center" wrapText="1"/>
      <protection hidden="1"/>
    </xf>
    <xf numFmtId="0" fontId="29" fillId="0" borderId="0" xfId="0" applyFont="1" applyAlignment="1" applyProtection="1">
      <alignment vertical="center"/>
      <protection hidden="1"/>
    </xf>
    <xf numFmtId="0" fontId="6" fillId="5" borderId="0" xfId="0" applyFont="1" applyFill="1" applyAlignment="1" applyProtection="1">
      <alignment horizontal="center" vertical="center"/>
      <protection hidden="1"/>
    </xf>
    <xf numFmtId="0" fontId="4" fillId="0" borderId="22" xfId="0" applyFont="1" applyBorder="1" applyAlignment="1">
      <alignment vertical="center" wrapText="1"/>
    </xf>
    <xf numFmtId="164" fontId="4" fillId="0" borderId="58" xfId="0" applyNumberFormat="1" applyFont="1" applyBorder="1" applyAlignment="1">
      <alignment horizontal="right" vertical="center"/>
    </xf>
    <xf numFmtId="164" fontId="6" fillId="3" borderId="8" xfId="0" applyNumberFormat="1" applyFont="1" applyFill="1" applyBorder="1" applyAlignment="1" applyProtection="1">
      <alignment horizontal="right" vertical="center"/>
      <protection locked="0"/>
    </xf>
    <xf numFmtId="164" fontId="4" fillId="6" borderId="88" xfId="2" applyNumberFormat="1" applyFont="1" applyFill="1" applyBorder="1" applyAlignment="1" applyProtection="1">
      <alignment horizontal="right" vertical="center"/>
      <protection hidden="1"/>
    </xf>
    <xf numFmtId="0" fontId="6" fillId="0" borderId="15" xfId="0" applyFont="1" applyBorder="1" applyAlignment="1">
      <alignment horizontal="center" vertical="center"/>
    </xf>
    <xf numFmtId="0" fontId="6" fillId="0" borderId="32" xfId="0" applyFont="1" applyBorder="1" applyAlignment="1">
      <alignment horizontal="center" vertical="center"/>
    </xf>
    <xf numFmtId="0" fontId="6" fillId="0" borderId="31" xfId="0" applyFont="1" applyBorder="1" applyAlignment="1">
      <alignment horizontal="center" vertical="center"/>
    </xf>
    <xf numFmtId="0" fontId="4" fillId="0" borderId="15" xfId="0" applyFont="1" applyBorder="1" applyAlignment="1" applyProtection="1">
      <alignment horizontal="center"/>
      <protection hidden="1"/>
    </xf>
    <xf numFmtId="0" fontId="4" fillId="0" borderId="32" xfId="0" applyFont="1" applyBorder="1" applyAlignment="1" applyProtection="1">
      <alignment horizontal="center"/>
      <protection hidden="1"/>
    </xf>
    <xf numFmtId="0" fontId="7" fillId="0" borderId="0" xfId="0" applyFont="1" applyAlignment="1">
      <alignment vertical="center"/>
    </xf>
    <xf numFmtId="43" fontId="4" fillId="0" borderId="14" xfId="2" applyFont="1" applyFill="1" applyBorder="1" applyAlignment="1">
      <alignment vertical="center"/>
    </xf>
    <xf numFmtId="0" fontId="7" fillId="0" borderId="35" xfId="0" applyFont="1" applyBorder="1" applyAlignment="1">
      <alignment vertical="center" wrapText="1"/>
    </xf>
    <xf numFmtId="0" fontId="7" fillId="0" borderId="34" xfId="0" applyFont="1" applyBorder="1" applyAlignment="1">
      <alignment vertical="center" wrapText="1"/>
    </xf>
    <xf numFmtId="0" fontId="4" fillId="0" borderId="34" xfId="0" applyFont="1" applyBorder="1" applyAlignment="1">
      <alignment vertical="center"/>
    </xf>
    <xf numFmtId="43" fontId="4" fillId="0" borderId="15" xfId="2" applyFont="1" applyFill="1" applyBorder="1" applyAlignment="1">
      <alignment vertical="center"/>
    </xf>
    <xf numFmtId="0" fontId="4" fillId="0" borderId="10" xfId="0" applyFont="1" applyBorder="1" applyAlignment="1">
      <alignment vertical="center"/>
    </xf>
    <xf numFmtId="164" fontId="4" fillId="6" borderId="10" xfId="0" applyNumberFormat="1" applyFont="1" applyFill="1" applyBorder="1" applyAlignment="1" applyProtection="1">
      <alignment vertical="center"/>
      <protection hidden="1"/>
    </xf>
    <xf numFmtId="0" fontId="7" fillId="0" borderId="20" xfId="0" applyFont="1" applyBorder="1" applyAlignment="1">
      <alignment vertical="center"/>
    </xf>
    <xf numFmtId="0" fontId="4" fillId="0" borderId="10" xfId="0" applyFont="1" applyBorder="1" applyAlignment="1">
      <alignment vertical="center" wrapText="1"/>
    </xf>
    <xf numFmtId="0" fontId="4" fillId="0" borderId="10" xfId="0" applyFont="1" applyBorder="1" applyAlignment="1">
      <alignment horizontal="left" vertical="center" wrapText="1"/>
    </xf>
    <xf numFmtId="164" fontId="4" fillId="6" borderId="10" xfId="2" applyNumberFormat="1" applyFont="1" applyFill="1" applyBorder="1" applyAlignment="1" applyProtection="1">
      <alignment vertical="center"/>
      <protection hidden="1"/>
    </xf>
    <xf numFmtId="0" fontId="4" fillId="0" borderId="11" xfId="0" applyFont="1" applyBorder="1" applyAlignment="1">
      <alignment vertical="center"/>
    </xf>
    <xf numFmtId="0" fontId="4" fillId="0" borderId="33" xfId="0" applyFont="1" applyBorder="1" applyAlignment="1">
      <alignment vertical="center"/>
    </xf>
    <xf numFmtId="164" fontId="4" fillId="2" borderId="33" xfId="0" applyNumberFormat="1" applyFont="1" applyFill="1" applyBorder="1" applyAlignment="1" applyProtection="1">
      <alignment vertical="center"/>
      <protection locked="0"/>
    </xf>
    <xf numFmtId="0" fontId="4" fillId="0" borderId="35" xfId="0" applyFont="1" applyBorder="1" applyAlignment="1">
      <alignment vertical="center"/>
    </xf>
    <xf numFmtId="0" fontId="7" fillId="0" borderId="20" xfId="0" applyFont="1" applyBorder="1" applyAlignment="1" applyProtection="1">
      <alignment vertical="center" wrapText="1"/>
      <protection hidden="1"/>
    </xf>
    <xf numFmtId="0" fontId="4" fillId="0" borderId="20" xfId="0" applyFont="1" applyBorder="1" applyAlignment="1" applyProtection="1">
      <alignment vertical="center" wrapText="1"/>
      <protection hidden="1"/>
    </xf>
    <xf numFmtId="43" fontId="4" fillId="0" borderId="14" xfId="2" applyFont="1" applyFill="1" applyBorder="1" applyAlignment="1" applyProtection="1">
      <alignment vertical="center" wrapText="1"/>
      <protection hidden="1"/>
    </xf>
    <xf numFmtId="0" fontId="6" fillId="0" borderId="11" xfId="0" applyFont="1" applyBorder="1" applyAlignment="1">
      <alignment vertical="center" wrapText="1"/>
    </xf>
    <xf numFmtId="0" fontId="7" fillId="0" borderId="20" xfId="0" applyFont="1" applyBorder="1" applyAlignment="1">
      <alignment vertical="center" wrapText="1"/>
    </xf>
    <xf numFmtId="0" fontId="4" fillId="0" borderId="20" xfId="0" applyFont="1" applyBorder="1" applyAlignment="1">
      <alignment vertical="center" wrapText="1"/>
    </xf>
    <xf numFmtId="43" fontId="4" fillId="0" borderId="14" xfId="2" applyFont="1" applyFill="1" applyBorder="1" applyAlignment="1">
      <alignment vertical="center" wrapText="1"/>
    </xf>
    <xf numFmtId="0" fontId="4" fillId="0" borderId="11" xfId="0" applyFont="1" applyBorder="1" applyAlignment="1">
      <alignment vertical="center" wrapText="1"/>
    </xf>
    <xf numFmtId="0" fontId="4" fillId="0" borderId="33" xfId="0" applyFont="1" applyBorder="1" applyAlignment="1">
      <alignment vertical="center" wrapText="1"/>
    </xf>
    <xf numFmtId="164" fontId="4" fillId="6" borderId="33" xfId="2" applyNumberFormat="1" applyFont="1" applyFill="1" applyBorder="1" applyAlignment="1" applyProtection="1">
      <alignment vertical="center"/>
      <protection hidden="1"/>
    </xf>
    <xf numFmtId="0" fontId="7" fillId="0" borderId="20" xfId="0" applyFont="1" applyBorder="1" applyAlignment="1">
      <alignment horizontal="left" vertical="center" wrapText="1"/>
    </xf>
    <xf numFmtId="43" fontId="4" fillId="0" borderId="14" xfId="0" applyNumberFormat="1" applyFont="1" applyBorder="1" applyAlignment="1">
      <alignment vertical="center"/>
    </xf>
    <xf numFmtId="164" fontId="4" fillId="3" borderId="33" xfId="0" applyNumberFormat="1" applyFont="1" applyFill="1" applyBorder="1" applyAlignment="1" applyProtection="1">
      <alignment vertical="center"/>
      <protection locked="0"/>
    </xf>
    <xf numFmtId="0" fontId="4" fillId="0" borderId="11" xfId="0" applyFont="1" applyBorder="1" applyAlignment="1">
      <alignment horizontal="left" vertical="center" wrapText="1"/>
    </xf>
    <xf numFmtId="0" fontId="4" fillId="0" borderId="31" xfId="0" applyFont="1" applyBorder="1" applyAlignment="1">
      <alignment horizontal="center"/>
    </xf>
    <xf numFmtId="0" fontId="6" fillId="0" borderId="65" xfId="0" applyFont="1" applyBorder="1" applyAlignment="1" applyProtection="1">
      <alignment horizontal="center" vertical="center"/>
      <protection hidden="1"/>
    </xf>
    <xf numFmtId="0" fontId="6" fillId="0" borderId="32" xfId="0" applyFont="1" applyBorder="1" applyAlignment="1" applyProtection="1">
      <alignment horizontal="center" vertical="center" wrapText="1"/>
      <protection hidden="1"/>
    </xf>
    <xf numFmtId="0" fontId="6" fillId="0" borderId="78" xfId="0" applyFont="1" applyBorder="1" applyAlignment="1" applyProtection="1">
      <alignment horizontal="center" vertical="center"/>
      <protection hidden="1"/>
    </xf>
    <xf numFmtId="0" fontId="4" fillId="0" borderId="14" xfId="0" applyFont="1" applyBorder="1" applyAlignment="1" applyProtection="1">
      <alignment horizontal="center"/>
      <protection hidden="1"/>
    </xf>
    <xf numFmtId="0" fontId="11" fillId="0" borderId="78" xfId="0" applyFont="1" applyBorder="1" applyAlignment="1">
      <alignment horizontal="center" vertical="center"/>
    </xf>
    <xf numFmtId="0" fontId="11" fillId="0" borderId="31" xfId="0" applyFont="1" applyBorder="1" applyAlignment="1">
      <alignment horizontal="center" vertical="center"/>
    </xf>
    <xf numFmtId="0" fontId="6" fillId="0" borderId="32" xfId="0" applyFont="1" applyBorder="1" applyAlignment="1">
      <alignment horizontal="center"/>
    </xf>
    <xf numFmtId="0" fontId="4" fillId="0" borderId="5" xfId="0" applyFont="1" applyBorder="1" applyAlignment="1">
      <alignment vertical="center"/>
    </xf>
    <xf numFmtId="0" fontId="6" fillId="0" borderId="7" xfId="0" applyFont="1" applyBorder="1" applyAlignment="1">
      <alignment vertical="center"/>
    </xf>
    <xf numFmtId="0" fontId="6" fillId="0" borderId="82" xfId="0" applyFont="1" applyBorder="1" applyAlignment="1" applyProtection="1">
      <alignment horizontal="center" vertical="center"/>
      <protection hidden="1"/>
    </xf>
    <xf numFmtId="0" fontId="6" fillId="0" borderId="24" xfId="0" applyFont="1" applyBorder="1" applyAlignment="1" applyProtection="1">
      <alignment horizontal="center" vertical="center"/>
      <protection hidden="1"/>
    </xf>
    <xf numFmtId="0" fontId="4" fillId="0" borderId="7" xfId="0" applyFont="1" applyBorder="1" applyAlignment="1">
      <alignment vertical="center"/>
    </xf>
    <xf numFmtId="164" fontId="6" fillId="6" borderId="14" xfId="2" applyNumberFormat="1" applyFont="1" applyFill="1" applyBorder="1" applyAlignment="1" applyProtection="1">
      <alignment vertical="center"/>
      <protection hidden="1"/>
    </xf>
    <xf numFmtId="0" fontId="6" fillId="5" borderId="91" xfId="0" applyFont="1" applyFill="1" applyBorder="1" applyAlignment="1" applyProtection="1">
      <alignment horizontal="center" vertical="center"/>
      <protection hidden="1"/>
    </xf>
    <xf numFmtId="0" fontId="6" fillId="5" borderId="92" xfId="0" applyFont="1" applyFill="1" applyBorder="1" applyAlignment="1" applyProtection="1">
      <alignment horizontal="center" vertical="center"/>
      <protection hidden="1"/>
    </xf>
    <xf numFmtId="0" fontId="6" fillId="5" borderId="93" xfId="0" applyFont="1" applyFill="1" applyBorder="1" applyAlignment="1" applyProtection="1">
      <alignment horizontal="center" vertical="center"/>
      <protection hidden="1"/>
    </xf>
    <xf numFmtId="0" fontId="4" fillId="0" borderId="79" xfId="0" applyFont="1" applyBorder="1" applyAlignment="1">
      <alignment vertical="center"/>
    </xf>
    <xf numFmtId="0" fontId="6" fillId="0" borderId="79" xfId="0" applyFont="1" applyBorder="1" applyAlignment="1">
      <alignment vertical="center"/>
    </xf>
    <xf numFmtId="0" fontId="6" fillId="0" borderId="80" xfId="0" applyFont="1" applyBorder="1" applyAlignment="1">
      <alignment vertical="center"/>
    </xf>
    <xf numFmtId="0" fontId="27" fillId="0" borderId="30" xfId="0" applyFont="1" applyBorder="1" applyAlignment="1">
      <alignment vertical="center"/>
    </xf>
    <xf numFmtId="0" fontId="6" fillId="0" borderId="91" xfId="0" applyFont="1" applyBorder="1" applyAlignment="1" applyProtection="1">
      <alignment horizontal="center" vertical="center"/>
      <protection hidden="1"/>
    </xf>
    <xf numFmtId="0" fontId="6" fillId="0" borderId="92" xfId="0" applyFont="1" applyBorder="1" applyAlignment="1" applyProtection="1">
      <alignment horizontal="center" vertical="center"/>
      <protection hidden="1"/>
    </xf>
    <xf numFmtId="0" fontId="4" fillId="0" borderId="80" xfId="0" applyFont="1" applyBorder="1" applyAlignment="1">
      <alignment vertical="center"/>
    </xf>
    <xf numFmtId="0" fontId="6" fillId="0" borderId="91" xfId="0" applyFont="1" applyBorder="1" applyAlignment="1" applyProtection="1">
      <alignment horizontal="center" vertical="center" wrapText="1"/>
      <protection hidden="1"/>
    </xf>
    <xf numFmtId="0" fontId="6" fillId="0" borderId="92" xfId="0" applyFont="1" applyBorder="1" applyAlignment="1" applyProtection="1">
      <alignment horizontal="center" vertical="center" wrapText="1"/>
      <protection hidden="1"/>
    </xf>
    <xf numFmtId="0" fontId="6" fillId="0" borderId="93" xfId="0" applyFont="1" applyBorder="1" applyAlignment="1" applyProtection="1">
      <alignment horizontal="center" vertical="center" wrapText="1"/>
      <protection hidden="1"/>
    </xf>
    <xf numFmtId="0" fontId="25" fillId="0" borderId="79" xfId="0" applyFont="1" applyBorder="1" applyAlignment="1">
      <alignment vertical="center" wrapText="1"/>
    </xf>
    <xf numFmtId="0" fontId="4" fillId="0" borderId="80" xfId="0" applyFont="1" applyBorder="1" applyAlignment="1">
      <alignment vertical="center" wrapText="1"/>
    </xf>
    <xf numFmtId="0" fontId="4" fillId="0" borderId="5" xfId="0" applyFont="1" applyBorder="1" applyAlignment="1" applyProtection="1">
      <alignment horizontal="center" vertical="center" wrapText="1"/>
      <protection hidden="1"/>
    </xf>
    <xf numFmtId="0" fontId="4" fillId="0" borderId="79" xfId="0" applyFont="1" applyBorder="1" applyAlignment="1" applyProtection="1">
      <alignment horizontal="center" vertical="center" wrapText="1"/>
      <protection hidden="1"/>
    </xf>
    <xf numFmtId="0" fontId="4" fillId="0" borderId="1" xfId="0" applyFont="1" applyBorder="1" applyAlignment="1" applyProtection="1">
      <alignment horizontal="center" vertical="center" wrapText="1"/>
      <protection hidden="1"/>
    </xf>
    <xf numFmtId="0" fontId="4" fillId="0" borderId="6" xfId="0" applyFont="1" applyBorder="1" applyAlignment="1" applyProtection="1">
      <alignment horizontal="center" vertical="center" wrapText="1"/>
      <protection hidden="1"/>
    </xf>
    <xf numFmtId="0" fontId="4" fillId="0" borderId="15" xfId="0" applyFont="1" applyBorder="1" applyAlignment="1">
      <alignment vertical="center"/>
    </xf>
    <xf numFmtId="0" fontId="4" fillId="0" borderId="83" xfId="0" applyFont="1" applyBorder="1" applyAlignment="1">
      <alignment vertical="center" wrapText="1"/>
    </xf>
    <xf numFmtId="0" fontId="28" fillId="0" borderId="0" xfId="0" applyFont="1" applyAlignment="1">
      <alignment vertical="center"/>
    </xf>
    <xf numFmtId="0" fontId="4" fillId="0" borderId="32" xfId="0" applyFont="1" applyBorder="1" applyAlignment="1">
      <alignment vertical="center"/>
    </xf>
    <xf numFmtId="164" fontId="4" fillId="2" borderId="32" xfId="0" applyNumberFormat="1" applyFont="1" applyFill="1" applyBorder="1" applyAlignment="1" applyProtection="1">
      <alignment horizontal="right" vertical="center"/>
      <protection locked="0"/>
    </xf>
    <xf numFmtId="0" fontId="6" fillId="0" borderId="93" xfId="0" applyFont="1" applyBorder="1" applyAlignment="1" applyProtection="1">
      <alignment horizontal="center" vertical="center"/>
      <protection hidden="1"/>
    </xf>
    <xf numFmtId="0" fontId="6" fillId="0" borderId="80" xfId="0" applyFont="1" applyBorder="1" applyAlignment="1" applyProtection="1">
      <alignment vertical="center"/>
      <protection hidden="1"/>
    </xf>
    <xf numFmtId="0" fontId="4" fillId="0" borderId="14" xfId="0" applyFont="1" applyBorder="1" applyAlignment="1">
      <alignment horizontal="left" vertical="center"/>
    </xf>
    <xf numFmtId="0" fontId="4" fillId="0" borderId="23" xfId="0" applyFont="1" applyBorder="1" applyAlignment="1">
      <alignment horizontal="left" vertical="center"/>
    </xf>
    <xf numFmtId="0" fontId="33" fillId="0" borderId="65" xfId="0" applyFont="1" applyBorder="1" applyAlignment="1" applyProtection="1">
      <alignment horizontal="center" vertical="center"/>
      <protection hidden="1"/>
    </xf>
    <xf numFmtId="0" fontId="33" fillId="0" borderId="5" xfId="0" applyFont="1" applyBorder="1" applyAlignment="1" applyProtection="1">
      <alignment horizontal="center" vertical="center" wrapText="1"/>
      <protection hidden="1"/>
    </xf>
    <xf numFmtId="0" fontId="33" fillId="0" borderId="63" xfId="0" applyFont="1" applyBorder="1" applyAlignment="1" applyProtection="1">
      <alignment horizontal="center" vertical="center" wrapText="1"/>
      <protection hidden="1"/>
    </xf>
    <xf numFmtId="0" fontId="34" fillId="0" borderId="0" xfId="0" applyFont="1" applyProtection="1">
      <protection hidden="1"/>
    </xf>
    <xf numFmtId="0" fontId="6" fillId="0" borderId="79" xfId="0" applyFont="1" applyBorder="1" applyAlignment="1" applyProtection="1">
      <alignment vertical="center"/>
      <protection hidden="1"/>
    </xf>
    <xf numFmtId="0" fontId="4" fillId="0" borderId="93" xfId="0" applyFont="1" applyBorder="1" applyAlignment="1">
      <alignment vertical="center"/>
    </xf>
    <xf numFmtId="0" fontId="4" fillId="0" borderId="14" xfId="0" applyFont="1" applyBorder="1" applyAlignment="1" applyProtection="1">
      <alignment horizontal="center" vertical="center" wrapText="1"/>
      <protection hidden="1"/>
    </xf>
    <xf numFmtId="0" fontId="35" fillId="0" borderId="20" xfId="0" applyFont="1" applyBorder="1" applyAlignment="1">
      <alignment vertical="center"/>
    </xf>
    <xf numFmtId="0" fontId="13" fillId="0" borderId="0" xfId="0" applyFont="1" applyAlignment="1" applyProtection="1">
      <alignment horizontal="left" vertical="center"/>
      <protection hidden="1"/>
    </xf>
    <xf numFmtId="164" fontId="4" fillId="0" borderId="30" xfId="2" applyNumberFormat="1" applyFont="1" applyBorder="1" applyAlignment="1">
      <alignment horizontal="right" vertical="center"/>
    </xf>
    <xf numFmtId="164" fontId="4" fillId="0" borderId="0" xfId="2" applyNumberFormat="1" applyFont="1" applyAlignment="1">
      <alignment horizontal="right" vertical="center"/>
    </xf>
    <xf numFmtId="0" fontId="26" fillId="0" borderId="0" xfId="1" applyFont="1" applyProtection="1">
      <protection hidden="1"/>
    </xf>
    <xf numFmtId="164" fontId="4" fillId="6" borderId="7" xfId="2" applyNumberFormat="1" applyFont="1" applyFill="1" applyBorder="1" applyAlignment="1" applyProtection="1">
      <alignment horizontal="right" vertical="center" wrapText="1"/>
      <protection hidden="1"/>
    </xf>
    <xf numFmtId="0" fontId="5" fillId="5" borderId="0" xfId="0" applyFont="1" applyFill="1" applyAlignment="1" applyProtection="1">
      <alignment vertical="center"/>
      <protection hidden="1"/>
    </xf>
    <xf numFmtId="0" fontId="6" fillId="0" borderId="9" xfId="0" applyFont="1" applyBorder="1" applyAlignment="1">
      <alignment vertical="center"/>
    </xf>
    <xf numFmtId="0" fontId="4" fillId="0" borderId="63" xfId="0" applyFont="1" applyBorder="1" applyAlignment="1">
      <alignment vertical="center"/>
    </xf>
    <xf numFmtId="0" fontId="28" fillId="0" borderId="6" xfId="0" applyFont="1" applyBorder="1" applyAlignment="1">
      <alignment vertical="center"/>
    </xf>
    <xf numFmtId="0" fontId="7" fillId="0" borderId="25" xfId="0" applyFont="1" applyBorder="1" applyAlignment="1">
      <alignment vertical="center"/>
    </xf>
    <xf numFmtId="0" fontId="7" fillId="0" borderId="59" xfId="0" applyFont="1" applyBorder="1" applyAlignment="1">
      <alignment vertical="center"/>
    </xf>
    <xf numFmtId="0" fontId="4" fillId="0" borderId="62" xfId="0" applyFont="1" applyBorder="1" applyAlignment="1">
      <alignment vertical="center"/>
    </xf>
    <xf numFmtId="0" fontId="7" fillId="0" borderId="63" xfId="0" applyFont="1" applyBorder="1" applyAlignment="1">
      <alignment vertical="center"/>
    </xf>
    <xf numFmtId="0" fontId="28" fillId="0" borderId="59" xfId="0" applyFont="1" applyBorder="1" applyAlignment="1">
      <alignment vertical="center"/>
    </xf>
    <xf numFmtId="0" fontId="6" fillId="0" borderId="59" xfId="0" applyFont="1" applyBorder="1" applyAlignment="1">
      <alignment vertical="center"/>
    </xf>
    <xf numFmtId="0" fontId="7" fillId="0" borderId="6" xfId="0" applyFont="1" applyBorder="1" applyAlignment="1">
      <alignment vertical="center"/>
    </xf>
    <xf numFmtId="0" fontId="4" fillId="0" borderId="12" xfId="0" applyFont="1" applyBorder="1" applyAlignment="1">
      <alignment vertical="center"/>
    </xf>
    <xf numFmtId="0" fontId="4" fillId="0" borderId="21" xfId="0" applyFont="1" applyBorder="1" applyAlignment="1">
      <alignment vertical="center"/>
    </xf>
    <xf numFmtId="0" fontId="4" fillId="0" borderId="0" xfId="0" applyFont="1" applyAlignment="1" applyProtection="1">
      <alignment horizontal="center" vertical="center"/>
      <protection hidden="1"/>
    </xf>
    <xf numFmtId="0" fontId="4" fillId="0" borderId="5" xfId="0" applyFont="1" applyBorder="1" applyAlignment="1">
      <alignment horizontal="center" vertical="center"/>
    </xf>
    <xf numFmtId="0" fontId="4" fillId="0" borderId="7" xfId="0" applyFont="1" applyBorder="1" applyAlignment="1">
      <alignment horizontal="center" vertical="center"/>
    </xf>
    <xf numFmtId="0" fontId="4" fillId="0" borderId="26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6" fillId="0" borderId="30" xfId="0" applyFont="1" applyBorder="1" applyAlignment="1" applyProtection="1">
      <alignment horizontal="right" vertical="center"/>
      <protection hidden="1"/>
    </xf>
    <xf numFmtId="0" fontId="6" fillId="0" borderId="63" xfId="0" applyFont="1" applyBorder="1" applyAlignment="1" applyProtection="1">
      <alignment horizontal="right" vertical="center"/>
      <protection hidden="1"/>
    </xf>
    <xf numFmtId="0" fontId="35" fillId="0" borderId="59" xfId="0" applyFont="1" applyBorder="1" applyAlignment="1">
      <alignment vertical="center"/>
    </xf>
    <xf numFmtId="164" fontId="4" fillId="6" borderId="6" xfId="2" applyNumberFormat="1" applyFont="1" applyFill="1" applyBorder="1" applyAlignment="1" applyProtection="1">
      <alignment vertical="center"/>
      <protection hidden="1"/>
    </xf>
    <xf numFmtId="164" fontId="6" fillId="6" borderId="6" xfId="2" applyNumberFormat="1" applyFont="1" applyFill="1" applyBorder="1" applyAlignment="1" applyProtection="1">
      <alignment vertical="center"/>
      <protection hidden="1"/>
    </xf>
    <xf numFmtId="164" fontId="6" fillId="6" borderId="6" xfId="0" applyNumberFormat="1" applyFont="1" applyFill="1" applyBorder="1" applyAlignment="1" applyProtection="1">
      <alignment vertical="center"/>
      <protection hidden="1"/>
    </xf>
    <xf numFmtId="164" fontId="6" fillId="6" borderId="9" xfId="0" applyNumberFormat="1" applyFont="1" applyFill="1" applyBorder="1" applyAlignment="1" applyProtection="1">
      <alignment vertical="center"/>
      <protection hidden="1"/>
    </xf>
    <xf numFmtId="0" fontId="7" fillId="0" borderId="66" xfId="0" applyFont="1" applyBorder="1" applyAlignment="1" applyProtection="1">
      <alignment vertical="center"/>
      <protection hidden="1"/>
    </xf>
    <xf numFmtId="0" fontId="33" fillId="0" borderId="63" xfId="0" applyFont="1" applyBorder="1" applyAlignment="1" applyProtection="1">
      <alignment horizontal="right" vertical="center"/>
      <protection hidden="1"/>
    </xf>
    <xf numFmtId="164" fontId="4" fillId="7" borderId="5" xfId="0" applyNumberFormat="1" applyFont="1" applyFill="1" applyBorder="1" applyAlignment="1" applyProtection="1">
      <alignment horizontal="right" vertical="center" wrapText="1"/>
      <protection locked="0"/>
    </xf>
    <xf numFmtId="164" fontId="4" fillId="7" borderId="1" xfId="0" applyNumberFormat="1" applyFont="1" applyFill="1" applyBorder="1" applyAlignment="1" applyProtection="1">
      <alignment horizontal="right" vertical="center" wrapText="1"/>
      <protection locked="0"/>
    </xf>
    <xf numFmtId="0" fontId="4" fillId="0" borderId="13" xfId="0" applyFont="1" applyBorder="1" applyAlignment="1">
      <alignment horizontal="center" vertical="center"/>
    </xf>
    <xf numFmtId="0" fontId="4" fillId="0" borderId="13" xfId="0" applyFont="1" applyBorder="1" applyAlignment="1" applyProtection="1">
      <alignment horizontal="center" vertical="center"/>
      <protection hidden="1"/>
    </xf>
    <xf numFmtId="0" fontId="4" fillId="0" borderId="5" xfId="0" applyFont="1" applyBorder="1" applyAlignment="1" applyProtection="1">
      <alignment horizontal="center" vertical="center"/>
      <protection hidden="1"/>
    </xf>
    <xf numFmtId="0" fontId="4" fillId="0" borderId="24" xfId="0" applyFont="1" applyBorder="1" applyAlignment="1">
      <alignment horizontal="center" vertical="center"/>
    </xf>
    <xf numFmtId="0" fontId="4" fillId="0" borderId="12" xfId="0" applyFont="1" applyBorder="1" applyAlignment="1">
      <alignment horizontal="center" vertical="center"/>
    </xf>
    <xf numFmtId="0" fontId="13" fillId="0" borderId="0" xfId="0" applyFont="1" applyAlignment="1" applyProtection="1">
      <alignment horizontal="center" vertical="center"/>
      <protection hidden="1"/>
    </xf>
    <xf numFmtId="0" fontId="5" fillId="0" borderId="0" xfId="0" applyFont="1" applyAlignment="1" applyProtection="1">
      <alignment horizontal="center" vertical="center"/>
      <protection hidden="1"/>
    </xf>
    <xf numFmtId="164" fontId="4" fillId="3" borderId="55" xfId="0" applyNumberFormat="1" applyFont="1" applyFill="1" applyBorder="1" applyAlignment="1" applyProtection="1">
      <alignment horizontal="right" vertical="center"/>
      <protection locked="0"/>
    </xf>
    <xf numFmtId="164" fontId="4" fillId="3" borderId="10" xfId="0" applyNumberFormat="1" applyFont="1" applyFill="1" applyBorder="1" applyAlignment="1" applyProtection="1">
      <alignment horizontal="right" vertical="center"/>
      <protection locked="0"/>
    </xf>
    <xf numFmtId="164" fontId="4" fillId="3" borderId="53" xfId="0" applyNumberFormat="1" applyFont="1" applyFill="1" applyBorder="1" applyAlignment="1" applyProtection="1">
      <alignment horizontal="right" vertical="center"/>
      <protection locked="0"/>
    </xf>
    <xf numFmtId="0" fontId="30" fillId="4" borderId="0" xfId="0" applyFont="1" applyFill="1" applyAlignment="1">
      <alignment horizontal="left" wrapText="1"/>
    </xf>
    <xf numFmtId="0" fontId="4" fillId="5" borderId="0" xfId="0" applyFont="1" applyFill="1"/>
    <xf numFmtId="0" fontId="34" fillId="5" borderId="0" xfId="0" applyFont="1" applyFill="1"/>
    <xf numFmtId="0" fontId="36" fillId="5" borderId="0" xfId="1" applyFont="1" applyFill="1" applyBorder="1"/>
    <xf numFmtId="0" fontId="34" fillId="5" borderId="0" xfId="0" applyFont="1" applyFill="1" applyAlignment="1">
      <alignment horizontal="center"/>
    </xf>
    <xf numFmtId="165" fontId="34" fillId="5" borderId="0" xfId="0" applyNumberFormat="1" applyFont="1" applyFill="1" applyAlignment="1">
      <alignment horizontal="center"/>
    </xf>
    <xf numFmtId="0" fontId="34" fillId="5" borderId="0" xfId="0" applyFont="1" applyFill="1" applyAlignment="1">
      <alignment wrapText="1"/>
    </xf>
    <xf numFmtId="0" fontId="4" fillId="5" borderId="69" xfId="0" applyFont="1" applyFill="1" applyBorder="1"/>
    <xf numFmtId="0" fontId="4" fillId="5" borderId="42" xfId="0" applyFont="1" applyFill="1" applyBorder="1"/>
    <xf numFmtId="0" fontId="4" fillId="5" borderId="42" xfId="0" applyFont="1" applyFill="1" applyBorder="1" applyAlignment="1">
      <alignment wrapText="1"/>
    </xf>
    <xf numFmtId="0" fontId="4" fillId="5" borderId="74" xfId="0" applyFont="1" applyFill="1" applyBorder="1"/>
    <xf numFmtId="0" fontId="4" fillId="5" borderId="66" xfId="0" applyFont="1" applyFill="1" applyBorder="1"/>
    <xf numFmtId="0" fontId="9" fillId="5" borderId="74" xfId="1" applyFill="1" applyBorder="1" applyAlignment="1">
      <alignment wrapText="1"/>
    </xf>
    <xf numFmtId="0" fontId="9" fillId="5" borderId="0" xfId="1" applyFill="1" applyBorder="1"/>
    <xf numFmtId="0" fontId="34" fillId="5" borderId="66" xfId="0" applyFont="1" applyFill="1" applyBorder="1"/>
    <xf numFmtId="0" fontId="34" fillId="5" borderId="74" xfId="0" applyFont="1" applyFill="1" applyBorder="1" applyAlignment="1">
      <alignment wrapText="1"/>
    </xf>
    <xf numFmtId="0" fontId="34" fillId="5" borderId="74" xfId="0" applyFont="1" applyFill="1" applyBorder="1"/>
    <xf numFmtId="0" fontId="9" fillId="5" borderId="74" xfId="1" applyFill="1" applyBorder="1"/>
    <xf numFmtId="0" fontId="20" fillId="0" borderId="6" xfId="0" applyFont="1" applyBorder="1" applyAlignment="1" applyProtection="1">
      <alignment horizontal="left"/>
      <protection hidden="1"/>
    </xf>
    <xf numFmtId="0" fontId="4" fillId="5" borderId="81" xfId="0" applyFont="1" applyFill="1" applyBorder="1"/>
    <xf numFmtId="0" fontId="4" fillId="5" borderId="81" xfId="0" applyFont="1" applyFill="1" applyBorder="1" applyAlignment="1">
      <alignment wrapText="1"/>
    </xf>
    <xf numFmtId="165" fontId="34" fillId="5" borderId="96" xfId="0" applyNumberFormat="1" applyFont="1" applyFill="1" applyBorder="1" applyAlignment="1">
      <alignment horizontal="center"/>
    </xf>
    <xf numFmtId="0" fontId="6" fillId="0" borderId="20" xfId="0" applyFont="1" applyBorder="1" applyAlignment="1" applyProtection="1">
      <alignment horizontal="center" vertical="center" wrapText="1"/>
      <protection hidden="1"/>
    </xf>
    <xf numFmtId="0" fontId="25" fillId="0" borderId="0" xfId="0" applyFont="1"/>
    <xf numFmtId="0" fontId="32" fillId="9" borderId="26" xfId="0" applyFont="1" applyFill="1" applyBorder="1"/>
    <xf numFmtId="0" fontId="32" fillId="9" borderId="27" xfId="0" applyFont="1" applyFill="1" applyBorder="1"/>
    <xf numFmtId="0" fontId="32" fillId="9" borderId="28" xfId="0" applyFont="1" applyFill="1" applyBorder="1"/>
    <xf numFmtId="15" fontId="25" fillId="0" borderId="24" xfId="0" applyNumberFormat="1" applyFont="1" applyBorder="1" applyAlignment="1">
      <alignment horizontal="left"/>
    </xf>
    <xf numFmtId="0" fontId="25" fillId="0" borderId="10" xfId="0" applyFont="1" applyBorder="1" applyAlignment="1">
      <alignment horizontal="left"/>
    </xf>
    <xf numFmtId="0" fontId="25" fillId="0" borderId="6" xfId="0" applyFont="1" applyBorder="1"/>
    <xf numFmtId="15" fontId="25" fillId="0" borderId="5" xfId="0" applyNumberFormat="1" applyFont="1" applyBorder="1" applyAlignment="1">
      <alignment horizontal="left"/>
    </xf>
    <xf numFmtId="0" fontId="9" fillId="0" borderId="10" xfId="1" quotePrefix="1" applyBorder="1" applyAlignment="1">
      <alignment horizontal="left"/>
    </xf>
    <xf numFmtId="0" fontId="9" fillId="0" borderId="1" xfId="1" quotePrefix="1" applyBorder="1" applyAlignment="1">
      <alignment horizontal="left"/>
    </xf>
    <xf numFmtId="164" fontId="4" fillId="2" borderId="1" xfId="0" applyNumberFormat="1" applyFont="1" applyFill="1" applyBorder="1" applyAlignment="1" applyProtection="1">
      <alignment horizontal="left" vertical="center"/>
      <protection locked="0"/>
    </xf>
    <xf numFmtId="0" fontId="25" fillId="0" borderId="6" xfId="0" applyFont="1" applyBorder="1" applyAlignment="1">
      <alignment wrapText="1"/>
    </xf>
    <xf numFmtId="15" fontId="25" fillId="0" borderId="5" xfId="0" applyNumberFormat="1" applyFont="1" applyBorder="1" applyAlignment="1">
      <alignment horizontal="left" vertical="center"/>
    </xf>
    <xf numFmtId="0" fontId="9" fillId="0" borderId="1" xfId="1" quotePrefix="1" applyBorder="1" applyAlignment="1">
      <alignment horizontal="left" vertical="center"/>
    </xf>
    <xf numFmtId="0" fontId="4" fillId="0" borderId="59" xfId="0" applyFont="1" applyBorder="1" applyAlignment="1">
      <alignment vertical="center" wrapText="1"/>
    </xf>
    <xf numFmtId="0" fontId="4" fillId="0" borderId="59" xfId="0" applyFont="1" applyBorder="1" applyAlignment="1">
      <alignment horizontal="left" vertical="center" wrapText="1" indent="1"/>
    </xf>
    <xf numFmtId="0" fontId="9" fillId="0" borderId="10" xfId="1" quotePrefix="1" applyBorder="1" applyAlignment="1">
      <alignment horizontal="left" vertical="center"/>
    </xf>
    <xf numFmtId="0" fontId="6" fillId="0" borderId="19" xfId="0" applyFont="1" applyBorder="1" applyAlignment="1">
      <alignment horizontal="center" vertical="center"/>
    </xf>
    <xf numFmtId="164" fontId="4" fillId="3" borderId="54" xfId="0" applyNumberFormat="1" applyFont="1" applyFill="1" applyBorder="1" applyAlignment="1" applyProtection="1">
      <alignment horizontal="right" vertical="center"/>
      <protection locked="0"/>
    </xf>
    <xf numFmtId="164" fontId="4" fillId="3" borderId="11" xfId="0" applyNumberFormat="1" applyFont="1" applyFill="1" applyBorder="1" applyAlignment="1" applyProtection="1">
      <alignment horizontal="right" vertical="center"/>
      <protection locked="0"/>
    </xf>
    <xf numFmtId="164" fontId="6" fillId="6" borderId="1" xfId="2" applyNumberFormat="1" applyFont="1" applyFill="1" applyBorder="1" applyAlignment="1" applyProtection="1">
      <alignment horizontal="right" vertical="center"/>
      <protection hidden="1"/>
    </xf>
    <xf numFmtId="164" fontId="6" fillId="6" borderId="14" xfId="2" applyNumberFormat="1" applyFont="1" applyFill="1" applyBorder="1" applyAlignment="1" applyProtection="1">
      <alignment horizontal="right" vertical="center"/>
      <protection hidden="1"/>
    </xf>
    <xf numFmtId="164" fontId="6" fillId="6" borderId="23" xfId="0" applyNumberFormat="1" applyFont="1" applyFill="1" applyBorder="1" applyAlignment="1" applyProtection="1">
      <alignment horizontal="right" vertical="center"/>
      <protection hidden="1"/>
    </xf>
    <xf numFmtId="0" fontId="38" fillId="5" borderId="0" xfId="0" applyFont="1" applyFill="1"/>
    <xf numFmtId="10" fontId="4" fillId="2" borderId="38" xfId="0" applyNumberFormat="1" applyFont="1" applyFill="1" applyBorder="1" applyAlignment="1" applyProtection="1">
      <alignment horizontal="center" vertical="center"/>
      <protection locked="0"/>
    </xf>
    <xf numFmtId="4" fontId="4" fillId="2" borderId="39" xfId="0" applyNumberFormat="1" applyFont="1" applyFill="1" applyBorder="1" applyAlignment="1" applyProtection="1">
      <alignment horizontal="center" vertical="center"/>
      <protection locked="0"/>
    </xf>
    <xf numFmtId="10" fontId="4" fillId="3" borderId="15" xfId="0" applyNumberFormat="1" applyFont="1" applyFill="1" applyBorder="1" applyAlignment="1" applyProtection="1">
      <alignment horizontal="center" vertical="center"/>
      <protection locked="0"/>
    </xf>
    <xf numFmtId="2" fontId="4" fillId="3" borderId="39" xfId="0" applyNumberFormat="1" applyFont="1" applyFill="1" applyBorder="1" applyAlignment="1" applyProtection="1">
      <alignment horizontal="center" vertical="center"/>
      <protection locked="0"/>
    </xf>
    <xf numFmtId="0" fontId="4" fillId="0" borderId="16" xfId="0" applyFont="1" applyBorder="1" applyAlignment="1">
      <alignment vertical="center"/>
    </xf>
    <xf numFmtId="0" fontId="4" fillId="0" borderId="13" xfId="0" applyFont="1" applyBorder="1" applyAlignment="1">
      <alignment vertical="center"/>
    </xf>
    <xf numFmtId="0" fontId="4" fillId="0" borderId="97" xfId="0" applyFont="1" applyBorder="1" applyAlignment="1">
      <alignment vertical="center"/>
    </xf>
    <xf numFmtId="0" fontId="4" fillId="0" borderId="98" xfId="0" applyFont="1" applyBorder="1" applyAlignment="1">
      <alignment vertical="center"/>
    </xf>
    <xf numFmtId="0" fontId="4" fillId="0" borderId="99" xfId="0" applyFont="1" applyBorder="1" applyAlignment="1">
      <alignment vertical="center"/>
    </xf>
    <xf numFmtId="0" fontId="9" fillId="0" borderId="13" xfId="1" quotePrefix="1" applyBorder="1" applyAlignment="1">
      <alignment horizontal="left"/>
    </xf>
    <xf numFmtId="0" fontId="25" fillId="0" borderId="39" xfId="0" applyFont="1" applyBorder="1"/>
    <xf numFmtId="0" fontId="39" fillId="0" borderId="43" xfId="0" applyFont="1" applyBorder="1"/>
    <xf numFmtId="0" fontId="42" fillId="0" borderId="43" xfId="0" applyFont="1" applyBorder="1"/>
    <xf numFmtId="0" fontId="41" fillId="0" borderId="43" xfId="0" applyFont="1" applyBorder="1"/>
    <xf numFmtId="0" fontId="9" fillId="0" borderId="43" xfId="1" quotePrefix="1" applyBorder="1"/>
    <xf numFmtId="0" fontId="32" fillId="0" borderId="43" xfId="0" applyFont="1" applyBorder="1"/>
    <xf numFmtId="164" fontId="10" fillId="6" borderId="1" xfId="2" applyNumberFormat="1" applyFont="1" applyFill="1" applyBorder="1" applyAlignment="1" applyProtection="1">
      <alignment horizontal="right" vertical="center" wrapText="1"/>
      <protection hidden="1"/>
    </xf>
    <xf numFmtId="164" fontId="4" fillId="2" borderId="63" xfId="0" applyNumberFormat="1" applyFont="1" applyFill="1" applyBorder="1" applyAlignment="1" applyProtection="1">
      <alignment horizontal="right" vertical="center"/>
      <protection locked="0"/>
    </xf>
    <xf numFmtId="164" fontId="4" fillId="2" borderId="62" xfId="0" applyNumberFormat="1" applyFont="1" applyFill="1" applyBorder="1" applyAlignment="1" applyProtection="1">
      <alignment horizontal="right" vertical="center"/>
      <protection locked="0"/>
    </xf>
    <xf numFmtId="164" fontId="4" fillId="2" borderId="7" xfId="0" applyNumberFormat="1" applyFont="1" applyFill="1" applyBorder="1" applyAlignment="1" applyProtection="1">
      <alignment horizontal="right" vertical="center"/>
      <protection locked="0"/>
    </xf>
    <xf numFmtId="164" fontId="4" fillId="2" borderId="9" xfId="0" applyNumberFormat="1" applyFont="1" applyFill="1" applyBorder="1" applyAlignment="1" applyProtection="1">
      <alignment horizontal="right" vertical="center"/>
      <protection locked="0"/>
    </xf>
    <xf numFmtId="164" fontId="4" fillId="3" borderId="23" xfId="0" applyNumberFormat="1" applyFont="1" applyFill="1" applyBorder="1" applyAlignment="1" applyProtection="1">
      <alignment horizontal="right" vertical="center"/>
      <protection locked="0"/>
    </xf>
    <xf numFmtId="164" fontId="4" fillId="3" borderId="9" xfId="0" applyNumberFormat="1" applyFont="1" applyFill="1" applyBorder="1" applyAlignment="1" applyProtection="1">
      <alignment horizontal="right" vertical="center"/>
      <protection locked="0"/>
    </xf>
    <xf numFmtId="164" fontId="4" fillId="2" borderId="27" xfId="0" applyNumberFormat="1" applyFont="1" applyFill="1" applyBorder="1" applyAlignment="1" applyProtection="1">
      <alignment horizontal="right" vertical="center" wrapText="1"/>
      <protection locked="0"/>
    </xf>
    <xf numFmtId="164" fontId="4" fillId="6" borderId="28" xfId="0" applyNumberFormat="1" applyFont="1" applyFill="1" applyBorder="1" applyAlignment="1" applyProtection="1">
      <alignment horizontal="right" vertical="center" wrapText="1"/>
      <protection hidden="1"/>
    </xf>
    <xf numFmtId="164" fontId="4" fillId="3" borderId="27" xfId="0" applyNumberFormat="1" applyFont="1" applyFill="1" applyBorder="1" applyAlignment="1" applyProtection="1">
      <alignment horizontal="right" vertical="center" wrapText="1"/>
      <protection locked="0"/>
    </xf>
    <xf numFmtId="164" fontId="4" fillId="0" borderId="6" xfId="0" applyNumberFormat="1" applyFont="1" applyBorder="1" applyAlignment="1">
      <alignment horizontal="right" vertical="center"/>
    </xf>
    <xf numFmtId="2" fontId="4" fillId="2" borderId="1" xfId="2" applyNumberFormat="1" applyFont="1" applyFill="1" applyBorder="1" applyAlignment="1" applyProtection="1">
      <alignment horizontal="center" vertical="center"/>
      <protection locked="0"/>
    </xf>
    <xf numFmtId="2" fontId="4" fillId="3" borderId="1" xfId="2" applyNumberFormat="1" applyFont="1" applyFill="1" applyBorder="1" applyAlignment="1" applyProtection="1">
      <alignment horizontal="center" vertical="center"/>
      <protection locked="0"/>
    </xf>
    <xf numFmtId="164" fontId="4" fillId="10" borderId="0" xfId="2" applyNumberFormat="1" applyFont="1" applyFill="1" applyAlignment="1">
      <alignment horizontal="right" vertical="center"/>
    </xf>
    <xf numFmtId="0" fontId="32" fillId="0" borderId="43" xfId="0" applyFont="1" applyBorder="1" applyAlignment="1">
      <alignment wrapText="1"/>
    </xf>
    <xf numFmtId="10" fontId="4" fillId="2" borderId="7" xfId="0" applyNumberFormat="1" applyFont="1" applyFill="1" applyBorder="1" applyAlignment="1" applyProtection="1">
      <alignment horizontal="center" vertical="center"/>
      <protection locked="0"/>
    </xf>
    <xf numFmtId="10" fontId="4" fillId="3" borderId="23" xfId="0" applyNumberFormat="1" applyFont="1" applyFill="1" applyBorder="1" applyAlignment="1" applyProtection="1">
      <alignment horizontal="center" vertical="center"/>
      <protection locked="0"/>
    </xf>
    <xf numFmtId="0" fontId="44" fillId="0" borderId="0" xfId="0" applyFont="1"/>
    <xf numFmtId="0" fontId="4" fillId="0" borderId="0" xfId="0" applyFont="1" applyAlignment="1">
      <alignment horizontal="left" vertical="center" wrapText="1"/>
    </xf>
    <xf numFmtId="164" fontId="4" fillId="0" borderId="0" xfId="0" applyNumberFormat="1" applyFont="1"/>
    <xf numFmtId="0" fontId="45" fillId="0" borderId="0" xfId="0" applyFont="1"/>
    <xf numFmtId="0" fontId="27" fillId="0" borderId="1" xfId="0" applyFont="1" applyBorder="1" applyAlignment="1">
      <alignment vertical="center"/>
    </xf>
    <xf numFmtId="0" fontId="46" fillId="0" borderId="13" xfId="0" applyFont="1" applyBorder="1" applyAlignment="1">
      <alignment vertical="center" wrapText="1"/>
    </xf>
    <xf numFmtId="0" fontId="46" fillId="0" borderId="13" xfId="0" applyFont="1" applyBorder="1" applyAlignment="1">
      <alignment vertical="center"/>
    </xf>
    <xf numFmtId="0" fontId="46" fillId="0" borderId="13" xfId="0" applyFont="1" applyBorder="1" applyAlignment="1">
      <alignment horizontal="left" vertical="center" wrapText="1"/>
    </xf>
    <xf numFmtId="164" fontId="4" fillId="6" borderId="20" xfId="2" applyNumberFormat="1" applyFont="1" applyFill="1" applyBorder="1" applyAlignment="1" applyProtection="1">
      <alignment horizontal="right" vertical="center"/>
      <protection hidden="1"/>
    </xf>
    <xf numFmtId="15" fontId="25" fillId="0" borderId="31" xfId="0" applyNumberFormat="1" applyFont="1" applyBorder="1" applyAlignment="1">
      <alignment horizontal="left"/>
    </xf>
    <xf numFmtId="0" fontId="32" fillId="9" borderId="83" xfId="0" applyFont="1" applyFill="1" applyBorder="1" applyAlignment="1">
      <alignment wrapText="1"/>
    </xf>
    <xf numFmtId="15" fontId="25" fillId="0" borderId="31" xfId="0" applyNumberFormat="1" applyFont="1" applyBorder="1" applyAlignment="1">
      <alignment horizontal="center" vertical="center"/>
    </xf>
    <xf numFmtId="164" fontId="4" fillId="6" borderId="23" xfId="0" applyNumberFormat="1" applyFont="1" applyFill="1" applyBorder="1" applyAlignment="1" applyProtection="1">
      <alignment vertical="center"/>
      <protection hidden="1"/>
    </xf>
    <xf numFmtId="0" fontId="49" fillId="0" borderId="14" xfId="0" applyFont="1" applyBorder="1"/>
    <xf numFmtId="164" fontId="4" fillId="6" borderId="9" xfId="0" applyNumberFormat="1" applyFont="1" applyFill="1" applyBorder="1" applyAlignment="1" applyProtection="1">
      <alignment vertical="center"/>
      <protection hidden="1"/>
    </xf>
    <xf numFmtId="0" fontId="9" fillId="0" borderId="0" xfId="1"/>
    <xf numFmtId="0" fontId="4" fillId="2" borderId="25" xfId="0" applyFont="1" applyFill="1" applyBorder="1" applyAlignment="1" applyProtection="1">
      <alignment horizontal="center" vertical="center"/>
      <protection locked="0"/>
    </xf>
    <xf numFmtId="0" fontId="4" fillId="2" borderId="39" xfId="0" applyFont="1" applyFill="1" applyBorder="1" applyAlignment="1" applyProtection="1">
      <alignment horizontal="center" vertical="center"/>
      <protection locked="0"/>
    </xf>
    <xf numFmtId="0" fontId="4" fillId="2" borderId="9" xfId="0" applyFont="1" applyFill="1" applyBorder="1" applyAlignment="1" applyProtection="1">
      <alignment horizontal="center" vertical="center"/>
      <protection locked="0"/>
    </xf>
    <xf numFmtId="0" fontId="4" fillId="3" borderId="6" xfId="4" applyNumberFormat="1" applyFont="1" applyFill="1" applyBorder="1" applyAlignment="1" applyProtection="1">
      <alignment horizontal="center" vertical="center"/>
      <protection locked="0"/>
    </xf>
    <xf numFmtId="0" fontId="4" fillId="3" borderId="6" xfId="0" applyFont="1" applyFill="1" applyBorder="1" applyAlignment="1" applyProtection="1">
      <alignment horizontal="center" vertical="center"/>
      <protection locked="0"/>
    </xf>
    <xf numFmtId="0" fontId="4" fillId="3" borderId="39" xfId="0" applyFont="1" applyFill="1" applyBorder="1" applyAlignment="1" applyProtection="1">
      <alignment horizontal="center" vertical="center"/>
      <protection locked="0"/>
    </xf>
    <xf numFmtId="0" fontId="4" fillId="3" borderId="9" xfId="0" applyFont="1" applyFill="1" applyBorder="1" applyAlignment="1" applyProtection="1">
      <alignment horizontal="center" vertical="center"/>
      <protection locked="0"/>
    </xf>
    <xf numFmtId="166" fontId="34" fillId="5" borderId="0" xfId="0" applyNumberFormat="1" applyFont="1" applyFill="1" applyAlignment="1">
      <alignment horizontal="center"/>
    </xf>
    <xf numFmtId="43" fontId="34" fillId="5" borderId="0" xfId="2" applyFont="1" applyFill="1" applyAlignment="1">
      <alignment horizontal="center"/>
    </xf>
    <xf numFmtId="0" fontId="6" fillId="0" borderId="81" xfId="0" applyFont="1" applyBorder="1" applyAlignment="1" applyProtection="1">
      <alignment horizontal="center" vertical="center"/>
      <protection hidden="1"/>
    </xf>
    <xf numFmtId="0" fontId="6" fillId="0" borderId="0" xfId="0" applyFont="1" applyAlignment="1" applyProtection="1">
      <alignment horizontal="center" vertical="center"/>
      <protection hidden="1"/>
    </xf>
    <xf numFmtId="164" fontId="10" fillId="2" borderId="1" xfId="0" quotePrefix="1" applyNumberFormat="1" applyFont="1" applyFill="1" applyBorder="1" applyProtection="1">
      <protection locked="0"/>
    </xf>
    <xf numFmtId="0" fontId="6" fillId="0" borderId="66" xfId="0" applyFont="1" applyBorder="1" applyAlignment="1" applyProtection="1">
      <alignment horizontal="center" vertical="center"/>
      <protection hidden="1"/>
    </xf>
    <xf numFmtId="0" fontId="6" fillId="0" borderId="40" xfId="0" applyFont="1" applyBorder="1" applyAlignment="1" applyProtection="1">
      <alignment horizontal="center"/>
      <protection hidden="1"/>
    </xf>
    <xf numFmtId="0" fontId="6" fillId="0" borderId="18" xfId="0" applyFont="1" applyBorder="1" applyAlignment="1" applyProtection="1">
      <alignment horizontal="center"/>
      <protection hidden="1"/>
    </xf>
    <xf numFmtId="0" fontId="6" fillId="0" borderId="0" xfId="0" applyFont="1" applyAlignment="1" applyProtection="1">
      <alignment horizontal="center" vertical="center" wrapText="1"/>
      <protection hidden="1"/>
    </xf>
    <xf numFmtId="0" fontId="6" fillId="0" borderId="100" xfId="0" applyFont="1" applyBorder="1" applyAlignment="1" applyProtection="1">
      <alignment vertical="center"/>
      <protection hidden="1"/>
    </xf>
    <xf numFmtId="0" fontId="6" fillId="0" borderId="102" xfId="0" applyFont="1" applyBorder="1" applyAlignment="1" applyProtection="1">
      <alignment vertical="center"/>
      <protection hidden="1"/>
    </xf>
    <xf numFmtId="0" fontId="6" fillId="0" borderId="101" xfId="0" applyFont="1" applyBorder="1" applyAlignment="1" applyProtection="1">
      <alignment vertical="center"/>
      <protection hidden="1"/>
    </xf>
    <xf numFmtId="0" fontId="6" fillId="0" borderId="69" xfId="0" applyFont="1" applyBorder="1" applyAlignment="1" applyProtection="1">
      <alignment vertical="center"/>
      <protection hidden="1"/>
    </xf>
    <xf numFmtId="0" fontId="6" fillId="0" borderId="103" xfId="0" applyFont="1" applyBorder="1" applyAlignment="1" applyProtection="1">
      <alignment horizontal="center" vertical="center"/>
      <protection hidden="1"/>
    </xf>
    <xf numFmtId="0" fontId="6" fillId="0" borderId="105" xfId="0" applyFont="1" applyBorder="1" applyAlignment="1" applyProtection="1">
      <alignment vertical="center"/>
      <protection hidden="1"/>
    </xf>
    <xf numFmtId="0" fontId="6" fillId="0" borderId="104" xfId="0" applyFont="1" applyBorder="1" applyAlignment="1" applyProtection="1">
      <alignment vertical="center"/>
      <protection hidden="1"/>
    </xf>
    <xf numFmtId="0" fontId="6" fillId="0" borderId="42" xfId="0" applyFont="1" applyBorder="1" applyAlignment="1" applyProtection="1">
      <alignment vertical="center"/>
      <protection hidden="1"/>
    </xf>
    <xf numFmtId="0" fontId="6" fillId="0" borderId="74" xfId="0" applyFont="1" applyBorder="1" applyAlignment="1" applyProtection="1">
      <alignment vertical="center"/>
      <protection hidden="1"/>
    </xf>
    <xf numFmtId="0" fontId="6" fillId="0" borderId="65" xfId="0" applyFont="1" applyBorder="1" applyAlignment="1" applyProtection="1">
      <alignment vertical="center"/>
      <protection hidden="1"/>
    </xf>
    <xf numFmtId="0" fontId="6" fillId="0" borderId="30" xfId="0" applyFont="1" applyBorder="1" applyAlignment="1" applyProtection="1">
      <alignment vertical="center"/>
      <protection hidden="1"/>
    </xf>
    <xf numFmtId="0" fontId="6" fillId="0" borderId="81" xfId="0" applyFont="1" applyBorder="1" applyAlignment="1" applyProtection="1">
      <alignment vertical="center"/>
      <protection hidden="1"/>
    </xf>
    <xf numFmtId="0" fontId="6" fillId="0" borderId="66" xfId="0" applyFont="1" applyBorder="1" applyAlignment="1" applyProtection="1">
      <alignment vertical="center"/>
      <protection hidden="1"/>
    </xf>
    <xf numFmtId="0" fontId="6" fillId="0" borderId="63" xfId="0" applyFont="1" applyBorder="1" applyAlignment="1" applyProtection="1">
      <alignment vertical="center"/>
      <protection hidden="1"/>
    </xf>
    <xf numFmtId="0" fontId="6" fillId="0" borderId="106" xfId="0" applyFont="1" applyBorder="1" applyAlignment="1" applyProtection="1">
      <alignment vertical="center"/>
      <protection hidden="1"/>
    </xf>
    <xf numFmtId="0" fontId="6" fillId="0" borderId="107" xfId="0" applyFont="1" applyBorder="1" applyAlignment="1" applyProtection="1">
      <alignment vertical="center"/>
      <protection hidden="1"/>
    </xf>
    <xf numFmtId="0" fontId="11" fillId="0" borderId="69" xfId="0" applyFont="1" applyBorder="1" applyAlignment="1">
      <alignment vertical="center"/>
    </xf>
    <xf numFmtId="0" fontId="11" fillId="0" borderId="65" xfId="0" applyFont="1" applyBorder="1" applyAlignment="1">
      <alignment vertical="center"/>
    </xf>
    <xf numFmtId="0" fontId="11" fillId="0" borderId="31" xfId="0" applyFont="1" applyBorder="1" applyAlignment="1">
      <alignment vertical="center"/>
    </xf>
    <xf numFmtId="0" fontId="6" fillId="0" borderId="69" xfId="0" applyFont="1" applyBorder="1" applyAlignment="1" applyProtection="1">
      <alignment vertical="center" wrapText="1"/>
      <protection hidden="1"/>
    </xf>
    <xf numFmtId="0" fontId="6" fillId="0" borderId="42" xfId="0" applyFont="1" applyBorder="1" applyAlignment="1" applyProtection="1">
      <alignment vertical="center" wrapText="1"/>
      <protection hidden="1"/>
    </xf>
    <xf numFmtId="0" fontId="6" fillId="0" borderId="74" xfId="0" applyFont="1" applyBorder="1" applyAlignment="1" applyProtection="1">
      <alignment vertical="center" wrapText="1"/>
      <protection hidden="1"/>
    </xf>
    <xf numFmtId="0" fontId="6" fillId="0" borderId="65" xfId="0" applyFont="1" applyBorder="1" applyAlignment="1" applyProtection="1">
      <alignment vertical="center" wrapText="1"/>
      <protection hidden="1"/>
    </xf>
    <xf numFmtId="0" fontId="6" fillId="0" borderId="30" xfId="0" applyFont="1" applyBorder="1" applyAlignment="1" applyProtection="1">
      <alignment vertical="center" wrapText="1"/>
      <protection hidden="1"/>
    </xf>
    <xf numFmtId="0" fontId="6" fillId="0" borderId="78" xfId="0" applyFont="1" applyBorder="1" applyAlignment="1" applyProtection="1">
      <alignment vertical="center"/>
      <protection hidden="1"/>
    </xf>
    <xf numFmtId="0" fontId="6" fillId="0" borderId="108" xfId="0" applyFont="1" applyBorder="1" applyAlignment="1" applyProtection="1">
      <alignment vertical="center"/>
      <protection hidden="1"/>
    </xf>
    <xf numFmtId="0" fontId="6" fillId="0" borderId="109" xfId="0" applyFont="1" applyBorder="1" applyAlignment="1" applyProtection="1">
      <alignment vertical="center"/>
      <protection hidden="1"/>
    </xf>
    <xf numFmtId="0" fontId="6" fillId="0" borderId="110" xfId="0" applyFont="1" applyBorder="1" applyAlignment="1" applyProtection="1">
      <alignment horizontal="center" vertical="center"/>
      <protection hidden="1"/>
    </xf>
    <xf numFmtId="0" fontId="6" fillId="0" borderId="111" xfId="0" applyFont="1" applyBorder="1" applyAlignment="1" applyProtection="1">
      <alignment horizontal="center" vertical="center"/>
      <protection hidden="1"/>
    </xf>
    <xf numFmtId="0" fontId="6" fillId="5" borderId="69" xfId="0" applyFont="1" applyFill="1" applyBorder="1" applyAlignment="1" applyProtection="1">
      <alignment vertical="center"/>
      <protection hidden="1"/>
    </xf>
    <xf numFmtId="0" fontId="6" fillId="5" borderId="81" xfId="0" applyFont="1" applyFill="1" applyBorder="1" applyAlignment="1" applyProtection="1">
      <alignment vertical="center"/>
      <protection hidden="1"/>
    </xf>
    <xf numFmtId="0" fontId="6" fillId="5" borderId="65" xfId="0" applyFont="1" applyFill="1" applyBorder="1" applyAlignment="1" applyProtection="1">
      <alignment vertical="center"/>
      <protection hidden="1"/>
    </xf>
    <xf numFmtId="0" fontId="6" fillId="5" borderId="63" xfId="0" applyFont="1" applyFill="1" applyBorder="1" applyAlignment="1" applyProtection="1">
      <alignment vertical="center"/>
      <protection hidden="1"/>
    </xf>
    <xf numFmtId="0" fontId="6" fillId="5" borderId="113" xfId="0" applyFont="1" applyFill="1" applyBorder="1" applyAlignment="1" applyProtection="1">
      <alignment horizontal="center" vertical="center"/>
      <protection hidden="1"/>
    </xf>
    <xf numFmtId="0" fontId="6" fillId="5" borderId="112" xfId="0" applyFont="1" applyFill="1" applyBorder="1" applyAlignment="1" applyProtection="1">
      <alignment vertical="center"/>
      <protection hidden="1"/>
    </xf>
    <xf numFmtId="0" fontId="6" fillId="0" borderId="114" xfId="0" applyFont="1" applyBorder="1" applyAlignment="1" applyProtection="1">
      <alignment horizontal="center" vertical="center" wrapText="1"/>
      <protection hidden="1"/>
    </xf>
    <xf numFmtId="0" fontId="6" fillId="0" borderId="115" xfId="0" applyFont="1" applyBorder="1" applyAlignment="1" applyProtection="1">
      <alignment vertical="center"/>
      <protection hidden="1"/>
    </xf>
    <xf numFmtId="0" fontId="6" fillId="0" borderId="116" xfId="0" applyFont="1" applyBorder="1" applyAlignment="1" applyProtection="1">
      <alignment vertical="center"/>
      <protection hidden="1"/>
    </xf>
    <xf numFmtId="0" fontId="6" fillId="0" borderId="117" xfId="0" applyFont="1" applyBorder="1" applyAlignment="1" applyProtection="1">
      <alignment vertical="center"/>
      <protection hidden="1"/>
    </xf>
    <xf numFmtId="0" fontId="6" fillId="0" borderId="118" xfId="0" applyFont="1" applyBorder="1" applyAlignment="1" applyProtection="1">
      <alignment vertical="center"/>
      <protection hidden="1"/>
    </xf>
    <xf numFmtId="0" fontId="6" fillId="0" borderId="119" xfId="0" applyFont="1" applyBorder="1" applyAlignment="1" applyProtection="1">
      <alignment horizontal="center" vertical="center"/>
      <protection hidden="1"/>
    </xf>
    <xf numFmtId="0" fontId="6" fillId="0" borderId="120" xfId="0" applyFont="1" applyBorder="1" applyAlignment="1" applyProtection="1">
      <alignment vertical="center"/>
      <protection hidden="1"/>
    </xf>
    <xf numFmtId="0" fontId="6" fillId="0" borderId="121" xfId="0" applyFont="1" applyBorder="1" applyAlignment="1" applyProtection="1">
      <alignment vertical="center"/>
      <protection hidden="1"/>
    </xf>
    <xf numFmtId="0" fontId="6" fillId="0" borderId="118" xfId="0" applyFont="1" applyBorder="1" applyAlignment="1" applyProtection="1">
      <alignment horizontal="center" vertical="center"/>
      <protection hidden="1"/>
    </xf>
    <xf numFmtId="0" fontId="6" fillId="0" borderId="18" xfId="0" applyFont="1" applyBorder="1" applyProtection="1">
      <protection hidden="1"/>
    </xf>
    <xf numFmtId="0" fontId="6" fillId="0" borderId="58" xfId="0" applyFont="1" applyBorder="1" applyProtection="1">
      <protection hidden="1"/>
    </xf>
    <xf numFmtId="0" fontId="6" fillId="0" borderId="19" xfId="0" applyFont="1" applyBorder="1" applyProtection="1">
      <protection hidden="1"/>
    </xf>
    <xf numFmtId="0" fontId="6" fillId="0" borderId="17" xfId="0" applyFont="1" applyBorder="1" applyProtection="1">
      <protection hidden="1"/>
    </xf>
    <xf numFmtId="0" fontId="6" fillId="0" borderId="94" xfId="0" applyFont="1" applyBorder="1" applyProtection="1">
      <protection hidden="1"/>
    </xf>
    <xf numFmtId="0" fontId="6" fillId="0" borderId="40" xfId="0" applyFont="1" applyBorder="1" applyProtection="1">
      <protection hidden="1"/>
    </xf>
    <xf numFmtId="0" fontId="6" fillId="0" borderId="95" xfId="0" applyFont="1" applyBorder="1" applyProtection="1">
      <protection hidden="1"/>
    </xf>
    <xf numFmtId="0" fontId="6" fillId="0" borderId="103" xfId="0" applyFont="1" applyBorder="1" applyAlignment="1" applyProtection="1">
      <alignment vertical="center"/>
      <protection hidden="1"/>
    </xf>
    <xf numFmtId="0" fontId="6" fillId="0" borderId="113" xfId="0" applyFont="1" applyBorder="1" applyAlignment="1" applyProtection="1">
      <alignment horizontal="center" vertical="center"/>
      <protection hidden="1"/>
    </xf>
    <xf numFmtId="0" fontId="6" fillId="0" borderId="122" xfId="0" applyFont="1" applyBorder="1" applyAlignment="1" applyProtection="1">
      <alignment vertical="center"/>
      <protection hidden="1"/>
    </xf>
    <xf numFmtId="0" fontId="6" fillId="0" borderId="123" xfId="0" applyFont="1" applyBorder="1" applyProtection="1">
      <protection hidden="1"/>
    </xf>
    <xf numFmtId="0" fontId="6" fillId="0" borderId="124" xfId="0" applyFont="1" applyBorder="1" applyProtection="1">
      <protection hidden="1"/>
    </xf>
    <xf numFmtId="0" fontId="6" fillId="0" borderId="124" xfId="0" applyFont="1" applyBorder="1" applyAlignment="1" applyProtection="1">
      <alignment horizontal="center"/>
      <protection hidden="1"/>
    </xf>
    <xf numFmtId="0" fontId="6" fillId="0" borderId="125" xfId="0" applyFont="1" applyBorder="1" applyProtection="1">
      <protection hidden="1"/>
    </xf>
    <xf numFmtId="0" fontId="4" fillId="0" borderId="35" xfId="0" applyFont="1" applyBorder="1"/>
    <xf numFmtId="0" fontId="4" fillId="0" borderId="16" xfId="0" applyFont="1" applyBorder="1"/>
    <xf numFmtId="0" fontId="4" fillId="0" borderId="31" xfId="0" applyFont="1" applyBorder="1"/>
    <xf numFmtId="0" fontId="4" fillId="0" borderId="35" xfId="0" applyFont="1" applyBorder="1" applyProtection="1">
      <protection hidden="1"/>
    </xf>
    <xf numFmtId="0" fontId="4" fillId="0" borderId="29" xfId="0" applyFont="1" applyBorder="1" applyProtection="1">
      <protection hidden="1"/>
    </xf>
    <xf numFmtId="0" fontId="4" fillId="0" borderId="32" xfId="0" applyFont="1" applyBorder="1" applyProtection="1">
      <protection hidden="1"/>
    </xf>
    <xf numFmtId="0" fontId="4" fillId="0" borderId="16" xfId="0" applyFont="1" applyBorder="1" applyProtection="1">
      <protection hidden="1"/>
    </xf>
    <xf numFmtId="0" fontId="4" fillId="0" borderId="31" xfId="0" applyFont="1" applyBorder="1" applyProtection="1">
      <protection hidden="1"/>
    </xf>
    <xf numFmtId="0" fontId="6" fillId="0" borderId="35" xfId="0" applyFont="1" applyBorder="1" applyAlignment="1">
      <alignment vertical="center"/>
    </xf>
    <xf numFmtId="0" fontId="6" fillId="0" borderId="16" xfId="0" applyFont="1" applyBorder="1" applyAlignment="1">
      <alignment vertical="center"/>
    </xf>
    <xf numFmtId="0" fontId="6" fillId="0" borderId="31" xfId="0" applyFont="1" applyBorder="1" applyAlignment="1">
      <alignment vertical="center"/>
    </xf>
    <xf numFmtId="164" fontId="4" fillId="0" borderId="0" xfId="2" applyNumberFormat="1" applyFont="1" applyFill="1" applyBorder="1" applyAlignment="1" applyProtection="1">
      <alignment horizontal="right" vertical="center"/>
      <protection hidden="1"/>
    </xf>
    <xf numFmtId="164" fontId="4" fillId="0" borderId="0" xfId="0" applyNumberFormat="1" applyFont="1" applyAlignment="1" applyProtection="1">
      <alignment horizontal="right" vertical="center"/>
      <protection hidden="1"/>
    </xf>
    <xf numFmtId="0" fontId="6" fillId="0" borderId="13" xfId="0" applyFont="1" applyBorder="1" applyAlignment="1" applyProtection="1">
      <alignment horizontal="center" vertical="center"/>
      <protection hidden="1"/>
    </xf>
    <xf numFmtId="0" fontId="6" fillId="0" borderId="31" xfId="0" applyFont="1" applyBorder="1" applyAlignment="1" applyProtection="1">
      <alignment horizontal="center" vertical="center" wrapText="1"/>
      <protection hidden="1"/>
    </xf>
    <xf numFmtId="0" fontId="6" fillId="0" borderId="18" xfId="0" applyFont="1" applyBorder="1" applyAlignment="1" applyProtection="1">
      <alignment horizontal="center" vertical="center"/>
      <protection hidden="1"/>
    </xf>
    <xf numFmtId="0" fontId="6" fillId="0" borderId="15" xfId="0" quotePrefix="1" applyFont="1" applyBorder="1" applyAlignment="1">
      <alignment horizontal="center" vertical="center"/>
    </xf>
    <xf numFmtId="0" fontId="6" fillId="0" borderId="32" xfId="0" applyFont="1" applyBorder="1" applyAlignment="1" applyProtection="1">
      <alignment horizontal="center"/>
      <protection hidden="1"/>
    </xf>
    <xf numFmtId="0" fontId="6" fillId="0" borderId="15" xfId="0" applyFont="1" applyBorder="1" applyAlignment="1" applyProtection="1">
      <alignment horizontal="center"/>
      <protection hidden="1"/>
    </xf>
    <xf numFmtId="0" fontId="4" fillId="0" borderId="34" xfId="0" applyFont="1" applyBorder="1" applyProtection="1">
      <protection hidden="1"/>
    </xf>
    <xf numFmtId="0" fontId="6" fillId="0" borderId="34" xfId="0" applyFont="1" applyBorder="1" applyAlignment="1" applyProtection="1">
      <alignment horizontal="center"/>
      <protection hidden="1"/>
    </xf>
    <xf numFmtId="0" fontId="6" fillId="0" borderId="32" xfId="0" applyFont="1" applyBorder="1" applyProtection="1">
      <protection hidden="1"/>
    </xf>
    <xf numFmtId="0" fontId="6" fillId="0" borderId="15" xfId="0" applyFont="1" applyBorder="1" applyAlignment="1">
      <alignment horizontal="center"/>
    </xf>
    <xf numFmtId="0" fontId="6" fillId="0" borderId="126" xfId="0" applyFont="1" applyBorder="1" applyAlignment="1" applyProtection="1">
      <alignment vertical="center" wrapText="1"/>
      <protection hidden="1"/>
    </xf>
    <xf numFmtId="0" fontId="6" fillId="0" borderId="0" xfId="0" applyFont="1" applyAlignment="1" applyProtection="1">
      <alignment vertical="center" wrapText="1"/>
      <protection hidden="1"/>
    </xf>
    <xf numFmtId="0" fontId="6" fillId="0" borderId="110" xfId="0" applyFont="1" applyBorder="1" applyAlignment="1" applyProtection="1">
      <alignment horizontal="center" vertical="center" wrapText="1"/>
      <protection hidden="1"/>
    </xf>
    <xf numFmtId="0" fontId="6" fillId="0" borderId="15" xfId="0" applyFont="1" applyBorder="1" applyAlignment="1" applyProtection="1">
      <alignment vertical="center" wrapText="1"/>
      <protection hidden="1"/>
    </xf>
    <xf numFmtId="0" fontId="6" fillId="0" borderId="17" xfId="0" applyFont="1" applyBorder="1" applyAlignment="1" applyProtection="1">
      <alignment vertical="center"/>
      <protection hidden="1"/>
    </xf>
    <xf numFmtId="0" fontId="6" fillId="0" borderId="18" xfId="0" applyFont="1" applyBorder="1" applyAlignment="1" applyProtection="1">
      <alignment vertical="center"/>
      <protection hidden="1"/>
    </xf>
    <xf numFmtId="0" fontId="6" fillId="0" borderId="58" xfId="0" applyFont="1" applyBorder="1" applyAlignment="1" applyProtection="1">
      <alignment vertical="center"/>
      <protection hidden="1"/>
    </xf>
    <xf numFmtId="0" fontId="6" fillId="5" borderId="127" xfId="0" applyFont="1" applyFill="1" applyBorder="1" applyProtection="1">
      <protection hidden="1"/>
    </xf>
    <xf numFmtId="0" fontId="6" fillId="5" borderId="124" xfId="0" applyFont="1" applyFill="1" applyBorder="1" applyProtection="1">
      <protection hidden="1"/>
    </xf>
    <xf numFmtId="0" fontId="6" fillId="5" borderId="18" xfId="0" applyFont="1" applyFill="1" applyBorder="1" applyProtection="1">
      <protection hidden="1"/>
    </xf>
    <xf numFmtId="0" fontId="6" fillId="5" borderId="128" xfId="0" applyFont="1" applyFill="1" applyBorder="1" applyAlignment="1" applyProtection="1">
      <alignment horizontal="right"/>
      <protection hidden="1"/>
    </xf>
    <xf numFmtId="0" fontId="6" fillId="5" borderId="58" xfId="0" applyFont="1" applyFill="1" applyBorder="1" applyProtection="1">
      <protection hidden="1"/>
    </xf>
    <xf numFmtId="0" fontId="6" fillId="0" borderId="128" xfId="0" applyFont="1" applyBorder="1" applyAlignment="1" applyProtection="1">
      <alignment horizontal="right" vertical="center"/>
      <protection hidden="1"/>
    </xf>
    <xf numFmtId="0" fontId="4" fillId="2" borderId="4" xfId="0" applyFont="1" applyFill="1" applyBorder="1" applyProtection="1">
      <protection locked="0"/>
    </xf>
    <xf numFmtId="0" fontId="4" fillId="0" borderId="25" xfId="0" applyFont="1" applyBorder="1" applyProtection="1">
      <protection locked="0"/>
    </xf>
    <xf numFmtId="0" fontId="4" fillId="0" borderId="6" xfId="0" applyFont="1" applyBorder="1" applyProtection="1">
      <protection locked="0"/>
    </xf>
    <xf numFmtId="0" fontId="4" fillId="0" borderId="1" xfId="0" applyFont="1" applyBorder="1" applyProtection="1">
      <protection locked="0"/>
    </xf>
    <xf numFmtId="0" fontId="19" fillId="0" borderId="6" xfId="0" applyFont="1" applyBorder="1" applyProtection="1">
      <protection locked="0"/>
    </xf>
    <xf numFmtId="0" fontId="4" fillId="0" borderId="8" xfId="0" applyFont="1" applyBorder="1" applyProtection="1">
      <protection locked="0"/>
    </xf>
    <xf numFmtId="0" fontId="19" fillId="0" borderId="9" xfId="0" applyFont="1" applyBorder="1" applyProtection="1">
      <protection locked="0"/>
    </xf>
    <xf numFmtId="14" fontId="4" fillId="0" borderId="6" xfId="0" applyNumberFormat="1" applyFont="1" applyBorder="1" applyProtection="1">
      <protection locked="0"/>
    </xf>
    <xf numFmtId="0" fontId="4" fillId="0" borderId="9" xfId="0" applyFont="1" applyBorder="1" applyProtection="1">
      <protection locked="0"/>
    </xf>
    <xf numFmtId="49" fontId="4" fillId="2" borderId="6" xfId="0" applyNumberFormat="1" applyFont="1" applyFill="1" applyBorder="1" applyAlignment="1" applyProtection="1">
      <alignment horizontal="left"/>
      <protection locked="0"/>
    </xf>
    <xf numFmtId="0" fontId="9" fillId="0" borderId="1" xfId="1" quotePrefix="1" applyBorder="1" applyAlignment="1"/>
    <xf numFmtId="0" fontId="33" fillId="5" borderId="0" xfId="0" applyFont="1" applyFill="1"/>
    <xf numFmtId="0" fontId="6" fillId="5" borderId="0" xfId="0" applyFont="1" applyFill="1"/>
    <xf numFmtId="0" fontId="33" fillId="5" borderId="0" xfId="0" applyFont="1" applyFill="1" applyAlignment="1">
      <alignment horizontal="center"/>
    </xf>
    <xf numFmtId="0" fontId="51" fillId="5" borderId="0" xfId="0" applyFont="1" applyFill="1"/>
    <xf numFmtId="0" fontId="52" fillId="5" borderId="0" xfId="0" applyFont="1" applyFill="1"/>
    <xf numFmtId="0" fontId="37" fillId="8" borderId="0" xfId="0" applyFont="1" applyFill="1" applyAlignment="1">
      <alignment horizontal="center"/>
    </xf>
    <xf numFmtId="0" fontId="4" fillId="6" borderId="2" xfId="0" applyFont="1" applyFill="1" applyBorder="1" applyAlignment="1">
      <alignment horizontal="center" vertical="center"/>
    </xf>
    <xf numFmtId="0" fontId="4" fillId="6" borderId="3" xfId="0" applyFont="1" applyFill="1" applyBorder="1" applyAlignment="1">
      <alignment horizontal="center" vertical="center"/>
    </xf>
    <xf numFmtId="0" fontId="4" fillId="6" borderId="37" xfId="0" applyFont="1" applyFill="1" applyBorder="1" applyAlignment="1">
      <alignment horizontal="center" vertical="center"/>
    </xf>
    <xf numFmtId="0" fontId="4" fillId="6" borderId="4" xfId="0" applyFont="1" applyFill="1" applyBorder="1" applyAlignment="1">
      <alignment horizontal="center" vertical="center"/>
    </xf>
    <xf numFmtId="0" fontId="6" fillId="0" borderId="17" xfId="0" applyFont="1" applyBorder="1" applyAlignment="1">
      <alignment horizontal="left"/>
    </xf>
    <xf numFmtId="0" fontId="6" fillId="0" borderId="18" xfId="0" applyFont="1" applyBorder="1" applyAlignment="1">
      <alignment horizontal="left"/>
    </xf>
    <xf numFmtId="0" fontId="6" fillId="0" borderId="19" xfId="0" applyFont="1" applyBorder="1" applyAlignment="1">
      <alignment horizontal="left"/>
    </xf>
    <xf numFmtId="0" fontId="4" fillId="0" borderId="12" xfId="0" applyFont="1" applyBorder="1" applyAlignment="1">
      <alignment horizontal="left"/>
    </xf>
    <xf numFmtId="0" fontId="4" fillId="0" borderId="20" xfId="0" applyFont="1" applyBorder="1" applyAlignment="1">
      <alignment horizontal="left"/>
    </xf>
    <xf numFmtId="0" fontId="4" fillId="0" borderId="14" xfId="0" applyFont="1" applyBorder="1" applyAlignment="1">
      <alignment horizontal="left"/>
    </xf>
    <xf numFmtId="0" fontId="4" fillId="0" borderId="21" xfId="0" applyFont="1" applyBorder="1" applyAlignment="1">
      <alignment horizontal="left"/>
    </xf>
    <xf numFmtId="0" fontId="4" fillId="0" borderId="22" xfId="0" applyFont="1" applyBorder="1" applyAlignment="1">
      <alignment horizontal="left"/>
    </xf>
    <xf numFmtId="0" fontId="4" fillId="0" borderId="23" xfId="0" applyFont="1" applyBorder="1" applyAlignment="1">
      <alignment horizontal="left"/>
    </xf>
    <xf numFmtId="0" fontId="16" fillId="4" borderId="0" xfId="0" applyFont="1" applyFill="1" applyAlignment="1">
      <alignment horizontal="left" wrapText="1"/>
    </xf>
    <xf numFmtId="0" fontId="30" fillId="4" borderId="0" xfId="0" applyFont="1" applyFill="1" applyAlignment="1">
      <alignment horizontal="left" wrapText="1"/>
    </xf>
    <xf numFmtId="0" fontId="4" fillId="0" borderId="11" xfId="0" applyFont="1" applyBorder="1" applyAlignment="1">
      <alignment horizontal="center" vertical="center" wrapText="1"/>
    </xf>
    <xf numFmtId="0" fontId="4" fillId="0" borderId="33" xfId="0" applyFont="1" applyBorder="1" applyAlignment="1">
      <alignment horizontal="center" vertical="center" wrapText="1"/>
    </xf>
    <xf numFmtId="0" fontId="4" fillId="0" borderId="10" xfId="0" applyFont="1" applyBorder="1" applyAlignment="1">
      <alignment horizontal="center" vertical="center" wrapText="1"/>
    </xf>
    <xf numFmtId="0" fontId="4" fillId="0" borderId="50" xfId="0" applyFont="1" applyBorder="1" applyAlignment="1">
      <alignment horizontal="center" vertical="center" wrapText="1"/>
    </xf>
    <xf numFmtId="0" fontId="4" fillId="0" borderId="90" xfId="0" applyFont="1" applyBorder="1" applyAlignment="1">
      <alignment horizontal="center" vertical="center" wrapText="1"/>
    </xf>
    <xf numFmtId="0" fontId="4" fillId="0" borderId="51" xfId="0" applyFont="1" applyBorder="1" applyAlignment="1">
      <alignment horizontal="center" vertical="center" wrapText="1"/>
    </xf>
    <xf numFmtId="0" fontId="6" fillId="0" borderId="61" xfId="0" applyFont="1" applyBorder="1" applyAlignment="1" applyProtection="1">
      <alignment horizontal="center" vertical="center"/>
      <protection hidden="1"/>
    </xf>
    <xf numFmtId="0" fontId="6" fillId="0" borderId="25" xfId="0" applyFont="1" applyBorder="1" applyAlignment="1" applyProtection="1">
      <alignment horizontal="center" vertical="center"/>
      <protection hidden="1"/>
    </xf>
    <xf numFmtId="0" fontId="6" fillId="0" borderId="29" xfId="0" applyFont="1" applyBorder="1" applyAlignment="1" applyProtection="1">
      <alignment horizontal="center" vertical="center" wrapText="1"/>
      <protection hidden="1"/>
    </xf>
    <xf numFmtId="0" fontId="6" fillId="0" borderId="16" xfId="0" applyFont="1" applyBorder="1" applyAlignment="1" applyProtection="1">
      <alignment horizontal="center" vertical="center" wrapText="1"/>
      <protection hidden="1"/>
    </xf>
    <xf numFmtId="0" fontId="6" fillId="0" borderId="32" xfId="0" applyFont="1" applyBorder="1" applyAlignment="1" applyProtection="1">
      <alignment horizontal="center" vertical="center" wrapText="1"/>
      <protection hidden="1"/>
    </xf>
    <xf numFmtId="0" fontId="6" fillId="0" borderId="31" xfId="0" applyFont="1" applyBorder="1" applyAlignment="1" applyProtection="1">
      <alignment horizontal="center" vertical="center" wrapText="1"/>
      <protection hidden="1"/>
    </xf>
    <xf numFmtId="0" fontId="6" fillId="0" borderId="57" xfId="0" applyFont="1" applyBorder="1" applyAlignment="1" applyProtection="1">
      <alignment horizontal="center" vertical="center" wrapText="1"/>
      <protection hidden="1"/>
    </xf>
    <xf numFmtId="0" fontId="6" fillId="0" borderId="10" xfId="0" applyFont="1" applyBorder="1" applyAlignment="1" applyProtection="1">
      <alignment horizontal="center" vertical="center" wrapText="1"/>
      <protection hidden="1"/>
    </xf>
    <xf numFmtId="0" fontId="6" fillId="0" borderId="33" xfId="0" applyFont="1" applyBorder="1" applyAlignment="1" applyProtection="1">
      <alignment horizontal="center" vertical="center" wrapText="1"/>
      <protection hidden="1"/>
    </xf>
    <xf numFmtId="0" fontId="6" fillId="0" borderId="38" xfId="0" applyFont="1" applyBorder="1" applyAlignment="1" applyProtection="1">
      <alignment horizontal="center" vertical="center" wrapText="1"/>
      <protection hidden="1"/>
    </xf>
    <xf numFmtId="0" fontId="6" fillId="0" borderId="24" xfId="0" applyFont="1" applyBorder="1" applyAlignment="1" applyProtection="1">
      <alignment horizontal="center" vertical="center" wrapText="1"/>
      <protection hidden="1"/>
    </xf>
    <xf numFmtId="0" fontId="6" fillId="0" borderId="11" xfId="0" applyFont="1" applyBorder="1" applyAlignment="1" applyProtection="1">
      <alignment horizontal="center" vertical="center" wrapText="1"/>
      <protection hidden="1"/>
    </xf>
    <xf numFmtId="0" fontId="6" fillId="0" borderId="35" xfId="0" applyFont="1" applyBorder="1" applyAlignment="1" applyProtection="1">
      <alignment horizontal="center" vertical="center" wrapText="1"/>
      <protection hidden="1"/>
    </xf>
    <xf numFmtId="0" fontId="6" fillId="0" borderId="6" xfId="0" applyFont="1" applyBorder="1" applyAlignment="1" applyProtection="1">
      <alignment horizontal="center" vertical="center"/>
      <protection hidden="1"/>
    </xf>
    <xf numFmtId="0" fontId="6" fillId="0" borderId="39" xfId="0" applyFont="1" applyBorder="1" applyAlignment="1" applyProtection="1">
      <alignment horizontal="center" vertical="center"/>
      <protection hidden="1"/>
    </xf>
    <xf numFmtId="0" fontId="6" fillId="0" borderId="13" xfId="0" applyFont="1" applyBorder="1" applyAlignment="1" applyProtection="1">
      <alignment horizontal="center" vertical="center" wrapText="1"/>
      <protection hidden="1"/>
    </xf>
    <xf numFmtId="0" fontId="6" fillId="0" borderId="20" xfId="0" applyFont="1" applyBorder="1" applyAlignment="1" applyProtection="1">
      <alignment horizontal="center" vertical="center" wrapText="1"/>
      <protection hidden="1"/>
    </xf>
    <xf numFmtId="0" fontId="6" fillId="0" borderId="14" xfId="0" applyFont="1" applyBorder="1" applyAlignment="1" applyProtection="1">
      <alignment horizontal="center" vertical="center" wrapText="1"/>
      <protection hidden="1"/>
    </xf>
    <xf numFmtId="0" fontId="4" fillId="0" borderId="102" xfId="0" applyFont="1" applyBorder="1" applyAlignment="1" applyProtection="1">
      <alignment horizontal="center"/>
      <protection hidden="1"/>
    </xf>
    <xf numFmtId="0" fontId="4" fillId="0" borderId="106" xfId="0" applyFont="1" applyBorder="1" applyAlignment="1" applyProtection="1">
      <alignment horizontal="center"/>
      <protection hidden="1"/>
    </xf>
    <xf numFmtId="0" fontId="6" fillId="0" borderId="4" xfId="0" applyFont="1" applyBorder="1" applyAlignment="1" applyProtection="1">
      <alignment horizontal="center" vertical="center"/>
      <protection hidden="1"/>
    </xf>
    <xf numFmtId="0" fontId="6" fillId="0" borderId="3" xfId="0" applyFont="1" applyBorder="1" applyAlignment="1" applyProtection="1">
      <alignment horizontal="center" vertical="center"/>
      <protection hidden="1"/>
    </xf>
    <xf numFmtId="0" fontId="6" fillId="0" borderId="1" xfId="0" applyFont="1" applyBorder="1" applyAlignment="1" applyProtection="1">
      <alignment horizontal="center" vertical="center"/>
      <protection hidden="1"/>
    </xf>
    <xf numFmtId="0" fontId="6" fillId="0" borderId="11" xfId="0" applyFont="1" applyBorder="1" applyAlignment="1" applyProtection="1">
      <alignment horizontal="center" vertical="center"/>
      <protection hidden="1"/>
    </xf>
    <xf numFmtId="0" fontId="6" fillId="0" borderId="57" xfId="0" applyFont="1" applyBorder="1" applyAlignment="1" applyProtection="1">
      <alignment horizontal="center" vertical="center"/>
      <protection hidden="1"/>
    </xf>
    <xf numFmtId="0" fontId="6" fillId="0" borderId="10" xfId="0" applyFont="1" applyBorder="1" applyAlignment="1" applyProtection="1">
      <alignment horizontal="center" vertical="center"/>
      <protection hidden="1"/>
    </xf>
    <xf numFmtId="0" fontId="4" fillId="0" borderId="74" xfId="0" applyFont="1" applyBorder="1" applyAlignment="1" applyProtection="1">
      <alignment horizontal="center"/>
      <protection hidden="1"/>
    </xf>
    <xf numFmtId="0" fontId="4" fillId="0" borderId="32" xfId="0" applyFont="1" applyBorder="1" applyAlignment="1" applyProtection="1">
      <alignment horizontal="center"/>
      <protection hidden="1"/>
    </xf>
    <xf numFmtId="0" fontId="6" fillId="0" borderId="69" xfId="0" applyFont="1" applyBorder="1" applyAlignment="1" applyProtection="1">
      <alignment horizontal="center" vertical="center" wrapText="1"/>
      <protection hidden="1"/>
    </xf>
    <xf numFmtId="0" fontId="6" fillId="0" borderId="42" xfId="0" applyFont="1" applyBorder="1" applyAlignment="1" applyProtection="1">
      <alignment horizontal="center" vertical="center" wrapText="1"/>
      <protection hidden="1"/>
    </xf>
    <xf numFmtId="0" fontId="6" fillId="0" borderId="74" xfId="0" applyFont="1" applyBorder="1" applyAlignment="1" applyProtection="1">
      <alignment horizontal="center" vertical="center" wrapText="1"/>
      <protection hidden="1"/>
    </xf>
    <xf numFmtId="0" fontId="6" fillId="0" borderId="0" xfId="0" applyFont="1" applyAlignment="1" applyProtection="1">
      <alignment horizontal="center" vertical="center" wrapText="1"/>
      <protection hidden="1"/>
    </xf>
    <xf numFmtId="0" fontId="6" fillId="0" borderId="65" xfId="0" applyFont="1" applyBorder="1" applyAlignment="1" applyProtection="1">
      <alignment horizontal="center" vertical="center" wrapText="1"/>
      <protection hidden="1"/>
    </xf>
    <xf numFmtId="0" fontId="6" fillId="0" borderId="30" xfId="0" applyFont="1" applyBorder="1" applyAlignment="1" applyProtection="1">
      <alignment horizontal="center" vertical="center" wrapText="1"/>
      <protection hidden="1"/>
    </xf>
    <xf numFmtId="0" fontId="6" fillId="0" borderId="39" xfId="0" applyFont="1" applyBorder="1" applyAlignment="1" applyProtection="1">
      <alignment horizontal="center" vertical="center" wrapText="1"/>
      <protection hidden="1"/>
    </xf>
    <xf numFmtId="0" fontId="6" fillId="0" borderId="61" xfId="0" applyFont="1" applyBorder="1" applyAlignment="1" applyProtection="1">
      <alignment horizontal="center" vertical="center" wrapText="1"/>
      <protection hidden="1"/>
    </xf>
    <xf numFmtId="0" fontId="6" fillId="0" borderId="15" xfId="0" applyFont="1" applyBorder="1" applyAlignment="1" applyProtection="1">
      <alignment horizontal="center" vertical="center" wrapText="1"/>
      <protection hidden="1"/>
    </xf>
    <xf numFmtId="0" fontId="6" fillId="0" borderId="1" xfId="0" applyFont="1" applyBorder="1" applyAlignment="1" applyProtection="1">
      <alignment horizontal="center" vertical="center" wrapText="1"/>
      <protection hidden="1"/>
    </xf>
    <xf numFmtId="0" fontId="6" fillId="0" borderId="25" xfId="0" applyFont="1" applyBorder="1" applyAlignment="1" applyProtection="1">
      <alignment horizontal="center" vertical="center" wrapText="1"/>
      <protection hidden="1"/>
    </xf>
    <xf numFmtId="0" fontId="6" fillId="0" borderId="5" xfId="0" applyFont="1" applyBorder="1" applyAlignment="1" applyProtection="1">
      <alignment horizontal="center" vertical="center" wrapText="1"/>
      <protection hidden="1"/>
    </xf>
    <xf numFmtId="0" fontId="6" fillId="0" borderId="6" xfId="0" applyFont="1" applyBorder="1" applyAlignment="1" applyProtection="1">
      <alignment horizontal="center" vertical="center" wrapText="1"/>
      <protection hidden="1"/>
    </xf>
    <xf numFmtId="0" fontId="6" fillId="0" borderId="82" xfId="0" applyFont="1" applyBorder="1" applyAlignment="1" applyProtection="1">
      <alignment horizontal="center" vertical="center" wrapText="1"/>
      <protection hidden="1"/>
    </xf>
    <xf numFmtId="0" fontId="6" fillId="0" borderId="69" xfId="0" applyFont="1" applyBorder="1" applyAlignment="1" applyProtection="1">
      <alignment horizontal="center" vertical="center"/>
      <protection hidden="1"/>
    </xf>
    <xf numFmtId="0" fontId="6" fillId="0" borderId="78" xfId="0" applyFont="1" applyBorder="1" applyAlignment="1" applyProtection="1">
      <alignment horizontal="center" vertical="center"/>
      <protection hidden="1"/>
    </xf>
    <xf numFmtId="0" fontId="6" fillId="0" borderId="65" xfId="0" applyFont="1" applyBorder="1" applyAlignment="1" applyProtection="1">
      <alignment horizontal="center" vertical="center"/>
      <protection hidden="1"/>
    </xf>
    <xf numFmtId="0" fontId="6" fillId="0" borderId="31" xfId="0" applyFont="1" applyBorder="1" applyAlignment="1" applyProtection="1">
      <alignment horizontal="center" vertical="center"/>
      <protection hidden="1"/>
    </xf>
  </cellXfs>
  <cellStyles count="6">
    <cellStyle name="Comma" xfId="2" builtinId="3"/>
    <cellStyle name="Comma 2" xfId="5" xr:uid="{93533F5E-003B-4108-B70F-38F29D655D79}"/>
    <cellStyle name="Hyperlink" xfId="1" builtinId="8"/>
    <cellStyle name="Normal" xfId="0" builtinId="0"/>
    <cellStyle name="Normal 2" xfId="3" xr:uid="{F04DF109-E2A5-4404-A289-30476B6BD497}"/>
    <cellStyle name="Per cent" xfId="4" builtinId="5"/>
  </cellStyles>
  <dxfs count="50">
    <dxf>
      <font>
        <color auto="1"/>
      </font>
      <fill>
        <patternFill>
          <bgColor theme="9" tint="0.59996337778862885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5" tint="0.39994506668294322"/>
        </patternFill>
      </fill>
    </dxf>
    <dxf>
      <fill>
        <patternFill>
          <bgColor theme="9" tint="0.59996337778862885"/>
        </patternFill>
      </fill>
    </dxf>
    <dxf>
      <fill>
        <patternFill>
          <bgColor theme="5" tint="0.39994506668294322"/>
        </patternFill>
      </fill>
    </dxf>
    <dxf>
      <fill>
        <patternFill>
          <bgColor theme="9" tint="0.59996337778862885"/>
        </patternFill>
      </fill>
    </dxf>
    <dxf>
      <fill>
        <patternFill>
          <bgColor theme="5" tint="0.39994506668294322"/>
        </patternFill>
      </fill>
    </dxf>
    <dxf>
      <fill>
        <patternFill>
          <bgColor theme="9" tint="0.59996337778862885"/>
        </patternFill>
      </fill>
    </dxf>
    <dxf>
      <font>
        <color rgb="FF9C0006"/>
      </font>
      <fill>
        <patternFill>
          <bgColor rgb="FFFFC7CE"/>
        </patternFill>
      </fill>
    </dxf>
    <dxf>
      <font>
        <color auto="1"/>
      </font>
      <fill>
        <patternFill>
          <bgColor theme="9" tint="0.59996337778862885"/>
        </patternFill>
      </fill>
    </dxf>
    <dxf>
      <font>
        <color rgb="FF9C0006"/>
      </font>
      <fill>
        <patternFill>
          <bgColor rgb="FFFFC7CE"/>
        </patternFill>
      </fill>
    </dxf>
    <dxf>
      <font>
        <color auto="1"/>
      </font>
      <fill>
        <patternFill>
          <bgColor theme="9" tint="0.59996337778862885"/>
        </patternFill>
      </fill>
    </dxf>
    <dxf>
      <font>
        <color rgb="FF9C0006"/>
      </font>
      <fill>
        <patternFill>
          <bgColor rgb="FFFFC7CE"/>
        </patternFill>
      </fill>
    </dxf>
    <dxf>
      <font>
        <color auto="1"/>
      </font>
      <fill>
        <patternFill>
          <bgColor theme="9" tint="0.59996337778862885"/>
        </patternFill>
      </fill>
    </dxf>
    <dxf>
      <font>
        <color rgb="FF9C0006"/>
      </font>
      <fill>
        <patternFill>
          <bgColor rgb="FFFFC7CE"/>
        </patternFill>
      </fill>
    </dxf>
    <dxf>
      <font>
        <color auto="1"/>
      </font>
      <fill>
        <patternFill>
          <bgColor theme="9" tint="0.59996337778862885"/>
        </patternFill>
      </fill>
    </dxf>
    <dxf>
      <font>
        <color rgb="FF9C0006"/>
      </font>
      <fill>
        <patternFill>
          <bgColor rgb="FFFFC7CE"/>
        </patternFill>
      </fill>
    </dxf>
    <dxf>
      <font>
        <color auto="1"/>
      </font>
      <fill>
        <patternFill>
          <bgColor theme="9" tint="0.59996337778862885"/>
        </patternFill>
      </fill>
    </dxf>
    <dxf>
      <font>
        <color auto="1"/>
      </font>
      <fill>
        <patternFill>
          <bgColor theme="9" tint="0.59996337778862885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9" tint="0.59996337778862885"/>
        </patternFill>
      </fill>
    </dxf>
    <dxf>
      <fill>
        <patternFill>
          <bgColor theme="5" tint="0.39994506668294322"/>
        </patternFill>
      </fill>
    </dxf>
    <dxf>
      <fill>
        <patternFill>
          <bgColor theme="5" tint="0.39994506668294322"/>
        </patternFill>
      </fill>
    </dxf>
    <dxf>
      <fill>
        <patternFill>
          <bgColor theme="9" tint="0.59996337778862885"/>
        </patternFill>
      </fill>
    </dxf>
    <dxf>
      <fill>
        <patternFill>
          <bgColor theme="5" tint="0.39994506668294322"/>
        </patternFill>
      </fill>
    </dxf>
    <dxf>
      <fill>
        <patternFill>
          <bgColor theme="9" tint="0.59996337778862885"/>
        </patternFill>
      </fill>
    </dxf>
    <dxf>
      <fill>
        <patternFill>
          <bgColor theme="9" tint="0.59996337778862885"/>
        </patternFill>
      </fill>
    </dxf>
    <dxf>
      <fill>
        <patternFill>
          <bgColor theme="5" tint="0.39994506668294322"/>
        </patternFill>
      </fill>
    </dxf>
    <dxf>
      <fill>
        <patternFill>
          <bgColor theme="9" tint="0.59996337778862885"/>
        </patternFill>
      </fill>
    </dxf>
    <dxf>
      <fill>
        <patternFill>
          <bgColor theme="5" tint="0.39994506668294322"/>
        </patternFill>
      </fill>
    </dxf>
    <dxf>
      <fill>
        <patternFill>
          <bgColor theme="9" tint="0.59996337778862885"/>
        </patternFill>
      </fill>
    </dxf>
    <dxf>
      <fill>
        <patternFill>
          <bgColor theme="5" tint="0.39994506668294322"/>
        </patternFill>
      </fill>
    </dxf>
    <dxf>
      <fill>
        <patternFill>
          <bgColor theme="9" tint="0.59996337778862885"/>
        </patternFill>
      </fill>
    </dxf>
    <dxf>
      <fill>
        <patternFill>
          <bgColor theme="5" tint="0.39994506668294322"/>
        </patternFill>
      </fill>
    </dxf>
    <dxf>
      <fill>
        <patternFill>
          <bgColor theme="5" tint="0.39994506668294322"/>
        </patternFill>
      </fill>
    </dxf>
    <dxf>
      <fill>
        <patternFill>
          <bgColor theme="9" tint="0.59996337778862885"/>
        </patternFill>
      </fill>
    </dxf>
    <dxf>
      <fill>
        <patternFill>
          <bgColor theme="5" tint="0.39994506668294322"/>
        </patternFill>
      </fill>
    </dxf>
    <dxf>
      <fill>
        <patternFill>
          <bgColor theme="9" tint="0.59996337778862885"/>
        </patternFill>
      </fill>
    </dxf>
    <dxf>
      <fill>
        <patternFill>
          <bgColor theme="9" tint="0.59996337778862885"/>
        </patternFill>
      </fill>
    </dxf>
    <dxf>
      <fill>
        <patternFill>
          <bgColor theme="5" tint="0.39994506668294322"/>
        </patternFill>
      </fill>
    </dxf>
    <dxf>
      <fill>
        <patternFill>
          <bgColor theme="9" tint="0.59996337778862885"/>
        </patternFill>
      </fill>
    </dxf>
    <dxf>
      <fill>
        <patternFill>
          <bgColor theme="5" tint="0.39994506668294322"/>
        </patternFill>
      </fill>
    </dxf>
    <dxf>
      <fill>
        <patternFill>
          <bgColor theme="9" tint="0.59996337778862885"/>
        </patternFill>
      </fill>
    </dxf>
    <dxf>
      <fill>
        <patternFill>
          <bgColor theme="5" tint="0.39994506668294322"/>
        </patternFill>
      </fill>
    </dxf>
    <dxf>
      <fill>
        <patternFill>
          <bgColor theme="9" tint="0.59996337778862885"/>
        </patternFill>
      </fill>
    </dxf>
    <dxf>
      <fill>
        <patternFill>
          <bgColor theme="5" tint="0.39994506668294322"/>
        </patternFill>
      </fill>
    </dxf>
    <dxf>
      <fill>
        <patternFill>
          <bgColor theme="5" tint="0.39994506668294322"/>
        </patternFill>
      </fill>
    </dxf>
    <dxf>
      <fill>
        <patternFill>
          <bgColor theme="9" tint="0.59996337778862885"/>
        </patternFill>
      </fill>
    </dxf>
    <dxf>
      <fill>
        <patternFill>
          <bgColor theme="9" tint="0.59996337778862885"/>
        </patternFill>
      </fill>
    </dxf>
    <dxf>
      <fill>
        <patternFill>
          <bgColor theme="5" tint="0.39994506668294322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customXml" Target="../customXml/item2.xml"/><Relationship Id="rId21" Type="http://schemas.openxmlformats.org/officeDocument/2006/relationships/worksheet" Target="worksheets/sheet21.xml"/><Relationship Id="rId34" Type="http://schemas.openxmlformats.org/officeDocument/2006/relationships/theme" Target="theme/theme1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41" Type="http://schemas.openxmlformats.org/officeDocument/2006/relationships/customXml" Target="../customXml/item4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calcChain" Target="calcChain.xml"/><Relationship Id="rId40" Type="http://schemas.openxmlformats.org/officeDocument/2006/relationships/customXml" Target="../customXml/item3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styles" Target="styles.xml"/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customXml" Target="../customXml/item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customXml" Target="../ink/ink2.xml"/><Relationship Id="rId2" Type="http://schemas.openxmlformats.org/officeDocument/2006/relationships/image" Target="../media/image2.png"/><Relationship Id="rId1" Type="http://schemas.openxmlformats.org/officeDocument/2006/relationships/customXml" Target="../ink/ink1.xml"/><Relationship Id="rId4" Type="http://schemas.openxmlformats.org/officeDocument/2006/relationships/customXml" Target="../ink/ink3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519906</xdr:colOff>
      <xdr:row>1</xdr:row>
      <xdr:rowOff>21430</xdr:rowOff>
    </xdr:from>
    <xdr:to>
      <xdr:col>2</xdr:col>
      <xdr:colOff>1276350</xdr:colOff>
      <xdr:row>4</xdr:row>
      <xdr:rowOff>6350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500F366E-E3DA-4F6F-BFBF-FBCF9AB16CE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1129506" y="211930"/>
          <a:ext cx="1366044" cy="540545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1007905</xdr:colOff>
      <xdr:row>3</xdr:row>
      <xdr:rowOff>86285</xdr:rowOff>
    </xdr:from>
    <xdr:to>
      <xdr:col>6</xdr:col>
      <xdr:colOff>1159</xdr:colOff>
      <xdr:row>3</xdr:row>
      <xdr:rowOff>103795</xdr:rowOff>
    </xdr:to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">
          <xdr14:nvContentPartPr>
            <xdr14:cNvPr id="4" name="Ink 3">
              <a:extLst>
                <a:ext uri="{FF2B5EF4-FFF2-40B4-BE49-F238E27FC236}">
                  <a16:creationId xmlns:a16="http://schemas.microsoft.com/office/drawing/2014/main" id="{985E8E37-A723-2F23-526D-82C0F1D1E9D0}"/>
                </a:ext>
              </a:extLst>
            </xdr14:cNvPr>
            <xdr14:cNvContentPartPr/>
          </xdr14:nvContentPartPr>
          <xdr14:nvPr macro=""/>
          <xdr14:xfrm>
            <a:off x="7361640" y="657785"/>
            <a:ext cx="31025" cy="17510"/>
          </xdr14:xfrm>
        </xdr:contentPart>
      </mc:Choice>
      <mc:Fallback xmlns="">
        <xdr:pic>
          <xdr:nvPicPr>
            <xdr:cNvPr id="4" name="Ink 3">
              <a:extLst>
                <a:ext uri="{FF2B5EF4-FFF2-40B4-BE49-F238E27FC236}">
                  <a16:creationId xmlns:a16="http://schemas.microsoft.com/office/drawing/2014/main" id="{985E8E37-A723-2F23-526D-82C0F1D1E9D0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7352982" y="648851"/>
              <a:ext cx="48702" cy="35020"/>
            </a:xfrm>
            <a:prstGeom prst="rect">
              <a:avLst/>
            </a:prstGeom>
          </xdr:spPr>
        </xdr:pic>
      </mc:Fallback>
    </mc:AlternateContent>
    <xdr:clientData/>
  </xdr:twoCellAnchor>
  <xdr:oneCellAnchor>
    <xdr:from>
      <xdr:col>5</xdr:col>
      <xdr:colOff>1007905</xdr:colOff>
      <xdr:row>18</xdr:row>
      <xdr:rowOff>86285</xdr:rowOff>
    </xdr:from>
    <xdr:ext cx="31025" cy="20685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3">
          <xdr14:nvContentPartPr>
            <xdr14:cNvPr id="5" name="Ink 4">
              <a:extLst>
                <a:ext uri="{FF2B5EF4-FFF2-40B4-BE49-F238E27FC236}">
                  <a16:creationId xmlns:a16="http://schemas.microsoft.com/office/drawing/2014/main" id="{B51EB33A-966B-4077-BCCC-148C1714F92D}"/>
                </a:ext>
              </a:extLst>
            </xdr14:cNvPr>
            <xdr14:cNvContentPartPr/>
          </xdr14:nvContentPartPr>
          <xdr14:nvPr macro=""/>
          <xdr14:xfrm>
            <a:off x="7361640" y="657785"/>
            <a:ext cx="31025" cy="17510"/>
          </xdr14:xfrm>
        </xdr:contentPart>
      </mc:Choice>
      <mc:Fallback xmlns="">
        <xdr:pic>
          <xdr:nvPicPr>
            <xdr:cNvPr id="5" name="Ink 4">
              <a:extLst>
                <a:ext uri="{FF2B5EF4-FFF2-40B4-BE49-F238E27FC236}">
                  <a16:creationId xmlns:a16="http://schemas.microsoft.com/office/drawing/2014/main" id="{B51EB33A-966B-4077-BCCC-148C1714F92D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7352982" y="648851"/>
              <a:ext cx="48702" cy="3502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5</xdr:col>
      <xdr:colOff>1007905</xdr:colOff>
      <xdr:row>33</xdr:row>
      <xdr:rowOff>86285</xdr:rowOff>
    </xdr:from>
    <xdr:ext cx="31025" cy="20685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4">
          <xdr14:nvContentPartPr>
            <xdr14:cNvPr id="6" name="Ink 5">
              <a:extLst>
                <a:ext uri="{FF2B5EF4-FFF2-40B4-BE49-F238E27FC236}">
                  <a16:creationId xmlns:a16="http://schemas.microsoft.com/office/drawing/2014/main" id="{1067A088-BB41-4C71-A1C5-5CBEA796C191}"/>
                </a:ext>
              </a:extLst>
            </xdr14:cNvPr>
            <xdr14:cNvContentPartPr/>
          </xdr14:nvContentPartPr>
          <xdr14:nvPr macro=""/>
          <xdr14:xfrm>
            <a:off x="7361640" y="657785"/>
            <a:ext cx="31025" cy="17510"/>
          </xdr14:xfrm>
        </xdr:contentPart>
      </mc:Choice>
      <mc:Fallback xmlns="">
        <xdr:pic>
          <xdr:nvPicPr>
            <xdr:cNvPr id="6" name="Ink 5">
              <a:extLst>
                <a:ext uri="{FF2B5EF4-FFF2-40B4-BE49-F238E27FC236}">
                  <a16:creationId xmlns:a16="http://schemas.microsoft.com/office/drawing/2014/main" id="{1067A088-BB41-4C71-A1C5-5CBEA796C191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7352982" y="648851"/>
              <a:ext cx="48702" cy="35020"/>
            </a:xfrm>
            <a:prstGeom prst="rect">
              <a:avLst/>
            </a:prstGeom>
          </xdr:spPr>
        </xdr:pic>
      </mc:Fallback>
    </mc:AlternateContent>
    <xdr:clientData/>
  </xdr:oneCellAnchor>
</xdr:wsDr>
</file>

<file path=xl/ink/ink1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  <inkml:channel name="F" type="integer" max="32767" units="dev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0" units="1/dev"/>
        </inkml:channelProperties>
      </inkml:inkSource>
      <inkml:timestamp xml:id="ts0" timeString="2025-10-02T15:16:50.954"/>
    </inkml:context>
    <inkml:brush xml:id="br0">
      <inkml:brushProperty name="width" value="0.05" units="cm"/>
      <inkml:brushProperty name="height" value="0.05" units="cm"/>
      <inkml:brushProperty name="color" value="#FFFFFF"/>
    </inkml:brush>
  </inkml:definitions>
  <inkml:trace contextRef="#ctx0" brushRef="#br0">24 0 24575,'0'0'-8191</inkml:trace>
  <inkml:trace contextRef="#ctx0" brushRef="#br0" timeOffset="1336.5">1 48 24575,'3'0'0,"0"0"-8191</inkml:trace>
</inkml:ink>
</file>

<file path=xl/ink/ink2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  <inkml:channel name="F" type="integer" max="32767" units="dev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0" units="1/dev"/>
        </inkml:channelProperties>
      </inkml:inkSource>
      <inkml:timestamp xml:id="ts0" timeString="2025-10-02T15:17:34.487"/>
    </inkml:context>
    <inkml:brush xml:id="br0">
      <inkml:brushProperty name="width" value="0.05" units="cm"/>
      <inkml:brushProperty name="height" value="0.05" units="cm"/>
      <inkml:brushProperty name="color" value="#FFFFFF"/>
    </inkml:brush>
  </inkml:definitions>
  <inkml:trace contextRef="#ctx0" brushRef="#br0">85 0 24575,'0'0'-8191</inkml:trace>
  <inkml:trace contextRef="#ctx0" brushRef="#br0" timeOffset="1">1 48 24575,'10'0'0,"4"0"-8191</inkml:trace>
</inkml:ink>
</file>

<file path=xl/ink/ink3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  <inkml:channel name="F" type="integer" max="32767" units="dev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0" units="1/dev"/>
        </inkml:channelProperties>
      </inkml:inkSource>
      <inkml:timestamp xml:id="ts0" timeString="2025-10-02T15:17:46.874"/>
    </inkml:context>
    <inkml:brush xml:id="br0">
      <inkml:brushProperty name="width" value="0.05" units="cm"/>
      <inkml:brushProperty name="height" value="0.05" units="cm"/>
      <inkml:brushProperty name="color" value="#FFFFFF"/>
    </inkml:brush>
  </inkml:definitions>
  <inkml:trace contextRef="#ctx0" brushRef="#br0">85 0 24575,'0'0'-8191</inkml:trace>
  <inkml:trace contextRef="#ctx0" brushRef="#br0" timeOffset="1">1 48 24575,'10'0'0,"4"0"-8191</inkml:trace>
</inkml:ink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ebextensions/_rels/taskpanes.xml.rels><?xml version="1.0" encoding="UTF-8" standalone="yes"?>
<Relationships xmlns="http://schemas.openxmlformats.org/package/2006/relationships"><Relationship Id="rId1" Type="http://schemas.microsoft.com/office/2011/relationships/webextension" Target="webextension1.xml"/></Relationships>
</file>

<file path=xl/webextensions/taskpanes.xml><?xml version="1.0" encoding="utf-8"?>
<wetp:taskpanes xmlns:wetp="http://schemas.microsoft.com/office/webextensions/taskpanes/2010/11">
  <wetp:taskpane dockstate="right" visibility="0" width="350" row="4">
    <wetp:webextensionref xmlns:r="http://schemas.openxmlformats.org/officeDocument/2006/relationships" r:id="rId1"/>
  </wetp:taskpane>
</wetp:taskpanes>
</file>

<file path=xl/webextensions/webextension1.xml><?xml version="1.0" encoding="utf-8"?>
<we:webextension xmlns:we="http://schemas.microsoft.com/office/webextensions/webextension/2010/11" id="{E61516E7-62AA-4EC2-B0B2-708FA3F08F27}">
  <we:reference id="657a6b58-fee0-4387-8fad-83746dc3255b" version="2.0.0.0" store="EXCatalog" storeType="EXCatalog"/>
  <we:alternateReferences/>
  <we:properties/>
  <we:bindings/>
  <we:snapshot xmlns:r="http://schemas.openxmlformats.org/officeDocument/2006/relationships"/>
  <we:extLst>
    <a:ext xmlns:a="http://schemas.openxmlformats.org/drawingml/2006/main" uri="{D87F86FE-615C-45B5-9D79-34F1136793EB}">
      <we:containsCustomFunctions/>
    </a:ext>
  </we:extLst>
</we:webextension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3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9.bin"/></Relationships>
</file>

<file path=xl/worksheets/_rels/sheet3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3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1.bin"/></Relationships>
</file>

<file path=xl/worksheets/_rels/sheet3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2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CD35B3C-82EF-4297-B454-128D504C8816}">
  <sheetPr codeName="Sheet1">
    <tabColor rgb="FFFF0000"/>
  </sheetPr>
  <dimension ref="A1:E73"/>
  <sheetViews>
    <sheetView view="pageBreakPreview" zoomScale="93" zoomScaleNormal="85" zoomScaleSheetLayoutView="93" workbookViewId="0">
      <pane ySplit="3" topLeftCell="A61" activePane="bottomLeft" state="frozen"/>
      <selection pane="bottomLeft" activeCell="D80" sqref="D80"/>
    </sheetView>
  </sheetViews>
  <sheetFormatPr defaultRowHeight="15" outlineLevelRow="1" x14ac:dyDescent="0.25"/>
  <cols>
    <col min="1" max="2" width="13" customWidth="1"/>
    <col min="3" max="3" width="38.28515625" bestFit="1" customWidth="1"/>
    <col min="4" max="4" width="171.28515625" customWidth="1"/>
    <col min="5" max="5" width="64.5703125" customWidth="1"/>
  </cols>
  <sheetData>
    <row r="1" spans="1:5" ht="16.5" x14ac:dyDescent="0.25">
      <c r="A1" s="702" t="s">
        <v>0</v>
      </c>
      <c r="B1" s="702"/>
      <c r="C1" s="702"/>
      <c r="D1" s="702"/>
    </row>
    <row r="2" spans="1:5" ht="15.75" thickBot="1" x14ac:dyDescent="0.3">
      <c r="A2" s="503"/>
      <c r="B2" s="503"/>
      <c r="C2" s="503"/>
      <c r="D2" s="503"/>
    </row>
    <row r="3" spans="1:5" ht="30.75" thickBot="1" x14ac:dyDescent="0.3">
      <c r="A3" s="504" t="s">
        <v>1</v>
      </c>
      <c r="B3" s="570" t="s">
        <v>2</v>
      </c>
      <c r="C3" s="505" t="s">
        <v>3</v>
      </c>
      <c r="D3" s="506" t="s">
        <v>4</v>
      </c>
    </row>
    <row r="4" spans="1:5" hidden="1" outlineLevel="1" x14ac:dyDescent="0.25">
      <c r="A4" s="507"/>
      <c r="B4" s="569"/>
      <c r="C4" s="508"/>
      <c r="D4" s="509"/>
    </row>
    <row r="5" spans="1:5" hidden="1" outlineLevel="1" x14ac:dyDescent="0.25">
      <c r="A5" s="510">
        <v>45533</v>
      </c>
      <c r="B5" s="571" t="s">
        <v>5</v>
      </c>
      <c r="C5" s="511" t="s">
        <v>6</v>
      </c>
      <c r="D5" s="509" t="s">
        <v>7</v>
      </c>
      <c r="E5" s="9"/>
    </row>
    <row r="6" spans="1:5" hidden="1" outlineLevel="1" x14ac:dyDescent="0.25">
      <c r="A6" s="510">
        <v>45536</v>
      </c>
      <c r="B6" s="571" t="s">
        <v>5</v>
      </c>
      <c r="C6" s="512" t="s">
        <v>8</v>
      </c>
      <c r="D6" s="509" t="s">
        <v>9</v>
      </c>
    </row>
    <row r="7" spans="1:5" hidden="1" outlineLevel="1" x14ac:dyDescent="0.25">
      <c r="A7" s="510">
        <v>45536</v>
      </c>
      <c r="B7" s="571" t="s">
        <v>5</v>
      </c>
      <c r="C7" s="512" t="s">
        <v>10</v>
      </c>
      <c r="D7" s="509" t="s">
        <v>9</v>
      </c>
    </row>
    <row r="8" spans="1:5" hidden="1" outlineLevel="1" x14ac:dyDescent="0.25">
      <c r="A8" s="510">
        <v>45536</v>
      </c>
      <c r="B8" s="571" t="s">
        <v>5</v>
      </c>
      <c r="C8" s="512" t="s">
        <v>11</v>
      </c>
      <c r="D8" s="509" t="s">
        <v>12</v>
      </c>
    </row>
    <row r="9" spans="1:5" hidden="1" outlineLevel="1" x14ac:dyDescent="0.25">
      <c r="A9" s="510">
        <v>45536</v>
      </c>
      <c r="B9" s="571" t="s">
        <v>5</v>
      </c>
      <c r="C9" s="512" t="s">
        <v>11</v>
      </c>
      <c r="D9" s="509" t="s">
        <v>13</v>
      </c>
    </row>
    <row r="10" spans="1:5" hidden="1" outlineLevel="1" x14ac:dyDescent="0.25">
      <c r="A10" s="510">
        <v>45536</v>
      </c>
      <c r="B10" s="571" t="s">
        <v>5</v>
      </c>
      <c r="C10" s="511" t="s">
        <v>6</v>
      </c>
      <c r="D10" s="509" t="s">
        <v>14</v>
      </c>
    </row>
    <row r="11" spans="1:5" hidden="1" outlineLevel="1" x14ac:dyDescent="0.25">
      <c r="A11" s="510">
        <v>45536</v>
      </c>
      <c r="B11" s="571" t="s">
        <v>5</v>
      </c>
      <c r="C11" s="512" t="s">
        <v>15</v>
      </c>
      <c r="D11" s="509" t="s">
        <v>16</v>
      </c>
    </row>
    <row r="12" spans="1:5" hidden="1" outlineLevel="1" x14ac:dyDescent="0.25">
      <c r="A12" s="510">
        <v>45536</v>
      </c>
      <c r="B12" s="571" t="s">
        <v>5</v>
      </c>
      <c r="C12" s="511" t="s">
        <v>6</v>
      </c>
      <c r="D12" s="145" t="s">
        <v>17</v>
      </c>
    </row>
    <row r="13" spans="1:5" hidden="1" outlineLevel="1" x14ac:dyDescent="0.25">
      <c r="A13" s="510">
        <v>45536</v>
      </c>
      <c r="B13" s="571" t="s">
        <v>5</v>
      </c>
      <c r="C13" s="511" t="s">
        <v>18</v>
      </c>
      <c r="D13" s="145" t="s">
        <v>17</v>
      </c>
    </row>
    <row r="14" spans="1:5" hidden="1" outlineLevel="1" x14ac:dyDescent="0.25">
      <c r="A14" s="510">
        <v>45537</v>
      </c>
      <c r="B14" s="571" t="s">
        <v>5</v>
      </c>
      <c r="C14" s="511" t="s">
        <v>19</v>
      </c>
      <c r="D14" s="509" t="s">
        <v>20</v>
      </c>
    </row>
    <row r="15" spans="1:5" hidden="1" outlineLevel="1" x14ac:dyDescent="0.25">
      <c r="A15" s="510">
        <v>45544</v>
      </c>
      <c r="B15" s="571" t="s">
        <v>5</v>
      </c>
      <c r="C15" s="511" t="s">
        <v>21</v>
      </c>
      <c r="D15" s="509" t="s">
        <v>22</v>
      </c>
    </row>
    <row r="16" spans="1:5" hidden="1" outlineLevel="1" x14ac:dyDescent="0.25">
      <c r="A16" s="510">
        <v>45559</v>
      </c>
      <c r="B16" s="571" t="s">
        <v>5</v>
      </c>
      <c r="C16" s="511" t="s">
        <v>23</v>
      </c>
      <c r="D16" s="509" t="s">
        <v>24</v>
      </c>
    </row>
    <row r="17" spans="1:4" hidden="1" outlineLevel="1" x14ac:dyDescent="0.25">
      <c r="A17" s="510">
        <v>45559</v>
      </c>
      <c r="B17" s="571" t="s">
        <v>5</v>
      </c>
      <c r="C17" s="511" t="s">
        <v>23</v>
      </c>
      <c r="D17" s="509" t="s">
        <v>25</v>
      </c>
    </row>
    <row r="18" spans="1:4" ht="105" hidden="1" outlineLevel="1" x14ac:dyDescent="0.25">
      <c r="A18" s="515">
        <v>45579</v>
      </c>
      <c r="B18" s="571" t="s">
        <v>5</v>
      </c>
      <c r="C18" s="516" t="s">
        <v>15</v>
      </c>
      <c r="D18" s="514" t="s">
        <v>26</v>
      </c>
    </row>
    <row r="19" spans="1:4" ht="90" hidden="1" outlineLevel="1" x14ac:dyDescent="0.25">
      <c r="A19" s="515">
        <v>45579</v>
      </c>
      <c r="B19" s="571" t="s">
        <v>5</v>
      </c>
      <c r="C19" s="511" t="s">
        <v>6</v>
      </c>
      <c r="D19" s="514" t="s">
        <v>27</v>
      </c>
    </row>
    <row r="20" spans="1:4" ht="105" hidden="1" outlineLevel="1" x14ac:dyDescent="0.25">
      <c r="A20" s="515">
        <v>45579</v>
      </c>
      <c r="B20" s="571" t="s">
        <v>5</v>
      </c>
      <c r="C20" s="519" t="s">
        <v>18</v>
      </c>
      <c r="D20" s="514" t="s">
        <v>28</v>
      </c>
    </row>
    <row r="21" spans="1:4" ht="30" hidden="1" outlineLevel="1" x14ac:dyDescent="0.25">
      <c r="A21" s="515">
        <v>45579</v>
      </c>
      <c r="B21" s="571" t="s">
        <v>5</v>
      </c>
      <c r="C21" s="519" t="s">
        <v>21</v>
      </c>
      <c r="D21" s="514" t="s">
        <v>29</v>
      </c>
    </row>
    <row r="22" spans="1:4" ht="45" hidden="1" outlineLevel="1" x14ac:dyDescent="0.25">
      <c r="A22" s="515">
        <v>45579</v>
      </c>
      <c r="B22" s="571" t="s">
        <v>5</v>
      </c>
      <c r="C22" s="519" t="s">
        <v>30</v>
      </c>
      <c r="D22" s="517" t="s">
        <v>31</v>
      </c>
    </row>
    <row r="23" spans="1:4" ht="60" hidden="1" outlineLevel="1" x14ac:dyDescent="0.25">
      <c r="A23" s="515">
        <v>45579</v>
      </c>
      <c r="B23" s="571" t="s">
        <v>5</v>
      </c>
      <c r="C23" s="519" t="s">
        <v>32</v>
      </c>
      <c r="D23" s="517" t="s">
        <v>33</v>
      </c>
    </row>
    <row r="24" spans="1:4" ht="29.25" hidden="1" outlineLevel="1" x14ac:dyDescent="0.25">
      <c r="A24" s="515">
        <v>45579</v>
      </c>
      <c r="B24" s="571" t="s">
        <v>5</v>
      </c>
      <c r="C24" s="519" t="s">
        <v>34</v>
      </c>
      <c r="D24" s="517" t="s">
        <v>35</v>
      </c>
    </row>
    <row r="25" spans="1:4" hidden="1" outlineLevel="1" x14ac:dyDescent="0.25">
      <c r="A25" s="515">
        <v>45579</v>
      </c>
      <c r="B25" s="571" t="s">
        <v>5</v>
      </c>
      <c r="C25" s="519" t="s">
        <v>36</v>
      </c>
      <c r="D25" s="517" t="s">
        <v>37</v>
      </c>
    </row>
    <row r="26" spans="1:4" hidden="1" outlineLevel="1" x14ac:dyDescent="0.25">
      <c r="A26" s="515">
        <v>45580</v>
      </c>
      <c r="B26" s="571" t="s">
        <v>5</v>
      </c>
      <c r="C26" s="519" t="s">
        <v>38</v>
      </c>
      <c r="D26" s="517" t="s">
        <v>39</v>
      </c>
    </row>
    <row r="27" spans="1:4" hidden="1" outlineLevel="1" x14ac:dyDescent="0.25">
      <c r="A27" s="515">
        <v>45580</v>
      </c>
      <c r="B27" s="571" t="s">
        <v>5</v>
      </c>
      <c r="C27" s="519" t="s">
        <v>40</v>
      </c>
      <c r="D27" s="517" t="s">
        <v>41</v>
      </c>
    </row>
    <row r="28" spans="1:4" ht="30" hidden="1" outlineLevel="1" x14ac:dyDescent="0.25">
      <c r="A28" s="515">
        <v>45580</v>
      </c>
      <c r="B28" s="571" t="s">
        <v>5</v>
      </c>
      <c r="C28" s="512" t="s">
        <v>11</v>
      </c>
      <c r="D28" s="514" t="s">
        <v>42</v>
      </c>
    </row>
    <row r="29" spans="1:4" hidden="1" outlineLevel="1" x14ac:dyDescent="0.25">
      <c r="A29" s="515">
        <v>45580</v>
      </c>
      <c r="B29" s="571" t="s">
        <v>5</v>
      </c>
      <c r="C29" s="511" t="s">
        <v>21</v>
      </c>
      <c r="D29" s="537" t="s">
        <v>43</v>
      </c>
    </row>
    <row r="30" spans="1:4" hidden="1" outlineLevel="1" x14ac:dyDescent="0.25">
      <c r="A30" s="515">
        <v>45582</v>
      </c>
      <c r="B30" s="571" t="s">
        <v>5</v>
      </c>
      <c r="C30" s="536" t="s">
        <v>44</v>
      </c>
      <c r="D30" s="538" t="s">
        <v>45</v>
      </c>
    </row>
    <row r="31" spans="1:4" hidden="1" outlineLevel="1" x14ac:dyDescent="0.25">
      <c r="A31" s="515">
        <v>45582</v>
      </c>
      <c r="B31" s="571" t="s">
        <v>5</v>
      </c>
      <c r="C31" s="511" t="s">
        <v>6</v>
      </c>
      <c r="D31" s="539" t="s">
        <v>46</v>
      </c>
    </row>
    <row r="32" spans="1:4" hidden="1" outlineLevel="1" x14ac:dyDescent="0.25">
      <c r="A32" s="515">
        <v>45582</v>
      </c>
      <c r="B32" s="571" t="s">
        <v>5</v>
      </c>
      <c r="C32" s="541" t="s">
        <v>47</v>
      </c>
      <c r="D32" s="540" t="s">
        <v>48</v>
      </c>
    </row>
    <row r="33" spans="1:4" hidden="1" outlineLevel="1" x14ac:dyDescent="0.25">
      <c r="A33" s="515">
        <v>45582</v>
      </c>
      <c r="B33" s="571" t="s">
        <v>5</v>
      </c>
      <c r="C33" s="511" t="s">
        <v>49</v>
      </c>
      <c r="D33" s="542" t="s">
        <v>50</v>
      </c>
    </row>
    <row r="34" spans="1:4" hidden="1" outlineLevel="1" x14ac:dyDescent="0.25">
      <c r="A34" s="515">
        <v>45582</v>
      </c>
      <c r="B34" s="571" t="s">
        <v>5</v>
      </c>
      <c r="C34" s="511" t="s">
        <v>51</v>
      </c>
      <c r="D34" s="542" t="s">
        <v>52</v>
      </c>
    </row>
    <row r="35" spans="1:4" ht="30" hidden="1" outlineLevel="1" x14ac:dyDescent="0.25">
      <c r="A35" s="515">
        <v>45582</v>
      </c>
      <c r="B35" s="571" t="s">
        <v>5</v>
      </c>
      <c r="C35" s="516" t="s">
        <v>8</v>
      </c>
      <c r="D35" s="557" t="s">
        <v>53</v>
      </c>
    </row>
    <row r="36" spans="1:4" ht="30" hidden="1" outlineLevel="1" x14ac:dyDescent="0.25">
      <c r="A36" s="515">
        <v>45582</v>
      </c>
      <c r="B36" s="571" t="s">
        <v>5</v>
      </c>
      <c r="C36" s="516" t="s">
        <v>10</v>
      </c>
      <c r="D36" s="557" t="s">
        <v>53</v>
      </c>
    </row>
    <row r="37" spans="1:4" hidden="1" outlineLevel="1" x14ac:dyDescent="0.25">
      <c r="A37" s="515">
        <v>45595</v>
      </c>
      <c r="B37" s="571" t="s">
        <v>5</v>
      </c>
      <c r="C37" s="516" t="s">
        <v>51</v>
      </c>
      <c r="D37" s="557" t="s">
        <v>54</v>
      </c>
    </row>
    <row r="38" spans="1:4" hidden="1" outlineLevel="1" x14ac:dyDescent="0.25">
      <c r="A38" s="515">
        <v>45595</v>
      </c>
      <c r="B38" s="571" t="s">
        <v>5</v>
      </c>
      <c r="C38" s="516" t="s">
        <v>55</v>
      </c>
      <c r="D38" s="557" t="s">
        <v>56</v>
      </c>
    </row>
    <row r="39" spans="1:4" hidden="1" outlineLevel="1" x14ac:dyDescent="0.25">
      <c r="A39" s="515">
        <v>45595</v>
      </c>
      <c r="B39" s="571" t="s">
        <v>5</v>
      </c>
      <c r="C39" s="516" t="s">
        <v>57</v>
      </c>
      <c r="D39" s="557" t="s">
        <v>56</v>
      </c>
    </row>
    <row r="40" spans="1:4" hidden="1" outlineLevel="1" collapsed="1" x14ac:dyDescent="0.25">
      <c r="A40" s="515">
        <v>45607</v>
      </c>
      <c r="B40" s="571" t="s">
        <v>638</v>
      </c>
      <c r="C40" s="516" t="s">
        <v>58</v>
      </c>
      <c r="D40" s="540" t="s">
        <v>59</v>
      </c>
    </row>
    <row r="41" spans="1:4" hidden="1" outlineLevel="1" x14ac:dyDescent="0.25">
      <c r="A41" s="515">
        <v>45607</v>
      </c>
      <c r="B41" s="571" t="s">
        <v>638</v>
      </c>
      <c r="C41" s="516" t="s">
        <v>60</v>
      </c>
      <c r="D41" s="540" t="s">
        <v>61</v>
      </c>
    </row>
    <row r="42" spans="1:4" hidden="1" outlineLevel="1" x14ac:dyDescent="0.25">
      <c r="A42" s="515">
        <v>45607</v>
      </c>
      <c r="B42" s="571" t="s">
        <v>638</v>
      </c>
      <c r="C42" s="511" t="s">
        <v>6</v>
      </c>
      <c r="D42" s="540" t="s">
        <v>62</v>
      </c>
    </row>
    <row r="43" spans="1:4" hidden="1" outlineLevel="1" x14ac:dyDescent="0.25">
      <c r="A43" s="515">
        <v>45608</v>
      </c>
      <c r="B43" s="571" t="s">
        <v>638</v>
      </c>
      <c r="C43" s="516" t="s">
        <v>8</v>
      </c>
      <c r="D43" s="540" t="s">
        <v>63</v>
      </c>
    </row>
    <row r="44" spans="1:4" hidden="1" outlineLevel="1" x14ac:dyDescent="0.25">
      <c r="A44" s="515">
        <v>45608</v>
      </c>
      <c r="B44" s="571" t="s">
        <v>638</v>
      </c>
      <c r="C44" s="516" t="s">
        <v>10</v>
      </c>
      <c r="D44" s="540" t="s">
        <v>63</v>
      </c>
    </row>
    <row r="45" spans="1:4" hidden="1" outlineLevel="1" x14ac:dyDescent="0.25">
      <c r="A45" s="515">
        <v>45786</v>
      </c>
      <c r="B45" s="571" t="s">
        <v>638</v>
      </c>
      <c r="C45" s="575" t="s">
        <v>44</v>
      </c>
      <c r="D45" s="540" t="s">
        <v>64</v>
      </c>
    </row>
    <row r="46" spans="1:4" hidden="1" outlineLevel="1" x14ac:dyDescent="0.25">
      <c r="A46" s="515">
        <v>45786</v>
      </c>
      <c r="B46" s="571" t="s">
        <v>638</v>
      </c>
      <c r="C46" s="512" t="s">
        <v>11</v>
      </c>
      <c r="D46" s="540" t="s">
        <v>656</v>
      </c>
    </row>
    <row r="47" spans="1:4" hidden="1" outlineLevel="1" x14ac:dyDescent="0.25">
      <c r="A47" s="515">
        <v>45786</v>
      </c>
      <c r="B47" s="571" t="s">
        <v>638</v>
      </c>
      <c r="C47" s="512" t="s">
        <v>55</v>
      </c>
      <c r="D47" s="540" t="s">
        <v>65</v>
      </c>
    </row>
    <row r="48" spans="1:4" hidden="1" outlineLevel="1" x14ac:dyDescent="0.25">
      <c r="A48" s="515">
        <v>45931</v>
      </c>
      <c r="B48" s="571" t="s">
        <v>638</v>
      </c>
      <c r="C48" s="511" t="s">
        <v>6</v>
      </c>
      <c r="D48" s="539" t="s">
        <v>637</v>
      </c>
    </row>
    <row r="49" spans="1:4" hidden="1" outlineLevel="1" x14ac:dyDescent="0.25">
      <c r="A49" s="515">
        <v>45931</v>
      </c>
      <c r="B49" s="571" t="s">
        <v>638</v>
      </c>
      <c r="C49" s="511" t="s">
        <v>6</v>
      </c>
      <c r="D49" s="539" t="s">
        <v>636</v>
      </c>
    </row>
    <row r="50" spans="1:4" hidden="1" outlineLevel="1" x14ac:dyDescent="0.25">
      <c r="A50" s="515">
        <v>45931</v>
      </c>
      <c r="B50" s="571" t="s">
        <v>638</v>
      </c>
      <c r="C50" s="696" t="s">
        <v>628</v>
      </c>
      <c r="D50" s="540" t="s">
        <v>657</v>
      </c>
    </row>
    <row r="51" spans="1:4" hidden="1" outlineLevel="1" x14ac:dyDescent="0.25">
      <c r="A51" s="515">
        <v>45931</v>
      </c>
      <c r="B51" s="571" t="s">
        <v>638</v>
      </c>
      <c r="C51" s="511" t="s">
        <v>49</v>
      </c>
      <c r="D51" s="540" t="s">
        <v>633</v>
      </c>
    </row>
    <row r="52" spans="1:4" hidden="1" outlineLevel="1" x14ac:dyDescent="0.25">
      <c r="A52" s="515">
        <v>45931</v>
      </c>
      <c r="B52" s="571" t="s">
        <v>638</v>
      </c>
      <c r="C52" s="511" t="s">
        <v>23</v>
      </c>
      <c r="D52" s="540" t="s">
        <v>635</v>
      </c>
    </row>
    <row r="53" spans="1:4" hidden="1" outlineLevel="1" x14ac:dyDescent="0.25">
      <c r="A53" s="515">
        <v>45999</v>
      </c>
      <c r="B53" s="571" t="s">
        <v>638</v>
      </c>
      <c r="C53" s="516" t="s">
        <v>44</v>
      </c>
      <c r="D53" s="540" t="s">
        <v>640</v>
      </c>
    </row>
    <row r="54" spans="1:4" hidden="1" outlineLevel="1" x14ac:dyDescent="0.25">
      <c r="A54" s="515">
        <v>45999</v>
      </c>
      <c r="B54" s="571" t="s">
        <v>638</v>
      </c>
      <c r="C54" s="516" t="s">
        <v>11</v>
      </c>
      <c r="D54" s="540" t="s">
        <v>641</v>
      </c>
    </row>
    <row r="55" spans="1:4" hidden="1" outlineLevel="1" x14ac:dyDescent="0.25">
      <c r="A55" s="515">
        <v>45999</v>
      </c>
      <c r="B55" s="571" t="s">
        <v>638</v>
      </c>
      <c r="C55" s="516" t="s">
        <v>34</v>
      </c>
      <c r="D55" s="540" t="s">
        <v>642</v>
      </c>
    </row>
    <row r="56" spans="1:4" hidden="1" outlineLevel="1" x14ac:dyDescent="0.25">
      <c r="A56" s="515">
        <v>46010</v>
      </c>
      <c r="B56" s="571" t="s">
        <v>644</v>
      </c>
      <c r="C56" s="516" t="s">
        <v>18</v>
      </c>
      <c r="D56" s="540" t="s">
        <v>643</v>
      </c>
    </row>
    <row r="57" spans="1:4" hidden="1" outlineLevel="1" x14ac:dyDescent="0.25">
      <c r="A57" s="515">
        <v>46010</v>
      </c>
      <c r="B57" s="571" t="s">
        <v>644</v>
      </c>
      <c r="C57" s="516" t="s">
        <v>8</v>
      </c>
      <c r="D57" s="540" t="s">
        <v>645</v>
      </c>
    </row>
    <row r="58" spans="1:4" hidden="1" outlineLevel="1" x14ac:dyDescent="0.25">
      <c r="A58" s="515">
        <v>46010</v>
      </c>
      <c r="B58" s="571" t="s">
        <v>644</v>
      </c>
      <c r="C58" s="516" t="s">
        <v>55</v>
      </c>
      <c r="D58" s="540" t="s">
        <v>646</v>
      </c>
    </row>
    <row r="59" spans="1:4" hidden="1" outlineLevel="1" x14ac:dyDescent="0.25">
      <c r="A59" s="515">
        <v>46010</v>
      </c>
      <c r="B59" s="571" t="s">
        <v>644</v>
      </c>
      <c r="C59" s="516" t="s">
        <v>647</v>
      </c>
      <c r="D59" s="540" t="s">
        <v>654</v>
      </c>
    </row>
    <row r="60" spans="1:4" hidden="1" outlineLevel="1" x14ac:dyDescent="0.25">
      <c r="A60" s="515">
        <v>46010</v>
      </c>
      <c r="B60" s="571" t="s">
        <v>644</v>
      </c>
      <c r="C60" s="516" t="s">
        <v>647</v>
      </c>
      <c r="D60" s="540" t="s">
        <v>655</v>
      </c>
    </row>
    <row r="61" spans="1:4" collapsed="1" x14ac:dyDescent="0.25">
      <c r="A61" s="515">
        <v>45670</v>
      </c>
      <c r="B61" s="571" t="s">
        <v>652</v>
      </c>
      <c r="C61" s="516" t="s">
        <v>55</v>
      </c>
      <c r="D61" s="540" t="s">
        <v>653</v>
      </c>
    </row>
    <row r="62" spans="1:4" x14ac:dyDescent="0.25">
      <c r="A62" s="515">
        <v>45670</v>
      </c>
      <c r="B62" s="571" t="s">
        <v>652</v>
      </c>
      <c r="C62" s="516" t="s">
        <v>55</v>
      </c>
      <c r="D62" s="540" t="s">
        <v>661</v>
      </c>
    </row>
    <row r="63" spans="1:4" x14ac:dyDescent="0.25">
      <c r="A63" s="515">
        <v>45670</v>
      </c>
      <c r="B63" s="571" t="s">
        <v>652</v>
      </c>
      <c r="C63" s="516" t="s">
        <v>57</v>
      </c>
      <c r="D63" s="540" t="s">
        <v>660</v>
      </c>
    </row>
    <row r="64" spans="1:4" x14ac:dyDescent="0.25">
      <c r="A64" s="515">
        <v>45670</v>
      </c>
      <c r="B64" s="571" t="s">
        <v>652</v>
      </c>
      <c r="C64" s="516" t="s">
        <v>36</v>
      </c>
      <c r="D64" s="540" t="s">
        <v>662</v>
      </c>
    </row>
    <row r="65" spans="1:4" x14ac:dyDescent="0.25">
      <c r="A65" s="515">
        <v>45670</v>
      </c>
      <c r="B65" s="571" t="s">
        <v>652</v>
      </c>
      <c r="C65" s="516" t="s">
        <v>659</v>
      </c>
      <c r="D65" s="540" t="s">
        <v>658</v>
      </c>
    </row>
    <row r="66" spans="1:4" x14ac:dyDescent="0.25">
      <c r="A66" s="515">
        <v>46057</v>
      </c>
      <c r="B66" s="571" t="s">
        <v>663</v>
      </c>
      <c r="C66" s="516" t="s">
        <v>32</v>
      </c>
      <c r="D66" s="540" t="s">
        <v>668</v>
      </c>
    </row>
    <row r="67" spans="1:4" x14ac:dyDescent="0.25">
      <c r="A67" s="515">
        <v>46057</v>
      </c>
      <c r="B67" s="571" t="s">
        <v>663</v>
      </c>
      <c r="C67" s="516" t="s">
        <v>32</v>
      </c>
      <c r="D67" s="540" t="s">
        <v>667</v>
      </c>
    </row>
    <row r="68" spans="1:4" x14ac:dyDescent="0.25">
      <c r="A68" s="515">
        <v>46057</v>
      </c>
      <c r="B68" s="571" t="s">
        <v>663</v>
      </c>
      <c r="C68" s="516" t="s">
        <v>15</v>
      </c>
      <c r="D68" s="540" t="s">
        <v>664</v>
      </c>
    </row>
    <row r="69" spans="1:4" x14ac:dyDescent="0.25">
      <c r="A69" s="515">
        <v>46057</v>
      </c>
      <c r="B69" s="571" t="s">
        <v>663</v>
      </c>
      <c r="C69" s="516" t="s">
        <v>159</v>
      </c>
      <c r="D69" s="540" t="s">
        <v>664</v>
      </c>
    </row>
    <row r="70" spans="1:4" x14ac:dyDescent="0.25">
      <c r="A70" s="515">
        <v>46057</v>
      </c>
      <c r="B70" s="571" t="s">
        <v>663</v>
      </c>
      <c r="C70" s="516" t="s">
        <v>18</v>
      </c>
      <c r="D70" s="540" t="s">
        <v>664</v>
      </c>
    </row>
    <row r="71" spans="1:4" x14ac:dyDescent="0.25">
      <c r="A71" s="515">
        <v>46057</v>
      </c>
      <c r="B71" s="571" t="s">
        <v>663</v>
      </c>
      <c r="C71" s="516" t="s">
        <v>55</v>
      </c>
      <c r="D71" s="540" t="s">
        <v>665</v>
      </c>
    </row>
    <row r="72" spans="1:4" ht="15.75" customHeight="1" x14ac:dyDescent="0.25">
      <c r="A72" s="515">
        <v>46057</v>
      </c>
      <c r="B72" s="571" t="s">
        <v>663</v>
      </c>
      <c r="C72" s="516" t="s">
        <v>55</v>
      </c>
      <c r="D72" s="540" t="s">
        <v>666</v>
      </c>
    </row>
    <row r="73" spans="1:4" x14ac:dyDescent="0.25">
      <c r="A73" s="515">
        <v>46057</v>
      </c>
      <c r="B73" s="571" t="s">
        <v>663</v>
      </c>
      <c r="C73" s="516" t="s">
        <v>51</v>
      </c>
      <c r="D73" s="540" t="s">
        <v>669</v>
      </c>
    </row>
  </sheetData>
  <sheetProtection algorithmName="SHA-512" hashValue="s8c1i0zJWNnEKVnsq6Ly9hw12NPDY9kruTMBOHn2f0y7vQf054r7iYqFvjncxatlDLbX4Ehai6DsdOsqiULgOw==" saltValue="DS/ITLIiTXC7qyiL/FViaQ==" spinCount="100000" sheet="1" selectLockedCells="1" selectUnlockedCells="1"/>
  <mergeCells count="1">
    <mergeCell ref="A1:D1"/>
  </mergeCells>
  <phoneticPr fontId="50" type="noConversion"/>
  <hyperlinks>
    <hyperlink ref="C5" location="'Financial Assets past due'!_Toc157772380" display="Financial Assets past due or impaired" xr:uid="{BEAB1606-081F-44A1-B846-DBE7586322AD}"/>
    <hyperlink ref="C6" location="'Claims development table; gross'!_Toc157772393" display="'Claims development table; gross" xr:uid="{6D7423FD-D20C-4FD6-8D0E-B85E9AC656E0}"/>
    <hyperlink ref="C7" location="'Claims development; net'!A1" display="'Claims development; net" xr:uid="{5DBAB7AD-B2ED-45DB-8BDD-E49936633756}"/>
    <hyperlink ref="C8" location="'Balance Sheet'!A1" display="Balance Sheet" xr:uid="{A8CC8ECB-812A-44E7-A3C7-2E6E563B50EC}"/>
    <hyperlink ref="C9" location="'Balance Sheet'!A1" display="Balance Sheet" xr:uid="{404EC325-A568-47CA-BF04-7C6A88A13843}"/>
    <hyperlink ref="C10" location="'Financial Assets past due'!_Toc157772380" display="Financial Assets past due or impaired" xr:uid="{01BB7B2B-8EE5-49CB-8931-30734BD94EEB}"/>
    <hyperlink ref="C11" location="'Exposure to credit risk'!A1" display="Exposure to credit risk" xr:uid="{812F8BD1-4859-412A-A2E3-81F0A6218E69}"/>
    <hyperlink ref="C12" location="'Financial Assets past due'!_Toc157772380" display="Financial Assets past due or impaired" xr:uid="{82F3A341-531E-4865-AD3D-2C3EAB5F0A12}"/>
    <hyperlink ref="C13" location="'Age analysis of past due no imp'!_Toc157772380" display="'Age analysis of past due no imp" xr:uid="{773B3964-B233-428D-B8EA-D253362A14A8}"/>
    <hyperlink ref="C14" location="'Currency risk'!A1" display="'Currency risk" xr:uid="{24C69D53-C499-4892-8DED-0AF1706EA8E6}"/>
    <hyperlink ref="C15" location="'Analysis of underwriting re'!A1" display="'Analysis of underwriting" xr:uid="{8AC63D42-539F-45F7-B3E2-7A109B91B9ED}"/>
    <hyperlink ref="C16" location="'Geographical split of gross '!A1" display="'Geographical split of gross" xr:uid="{B7DDA719-79A2-4851-8619-812697E71E36}"/>
    <hyperlink ref="C17" location="'Geographical split of gross '!A1" display="'Geographical split of gross" xr:uid="{0ADE781D-35B4-4794-B01F-17743AAE1E46}"/>
    <hyperlink ref="C18" location="'Exposure to credit risk'!A1" display="Exposure to credit risk" xr:uid="{E6719502-CB84-43B0-A320-725F936F6BC5}"/>
    <hyperlink ref="C19" location="'Financial Assets past due'!_Toc157772380" display="Financial Assets past due or impaired" xr:uid="{4233FD88-65D7-43B4-A5DE-34670F0C2FDC}"/>
    <hyperlink ref="C20" location="'Age analysis of past due no imp'!_Toc157772380" display="'Age analysis of past due no imp" xr:uid="{C57E29F2-CE00-4FAE-B232-61A91DA246A5}"/>
    <hyperlink ref="C21" location="'Analysis of underwriting re'!A1" display="'Analysis of underwriting" xr:uid="{4ED2B3E1-17F9-437F-9DC6-8EC13F21A7BD}"/>
    <hyperlink ref="C22" location="' Financial Investments (FI)'!_Toc157772388" display="' Financial Investments (FI)" xr:uid="{8C2256F9-40B5-4C86-9EF8-5C1094FA7124}"/>
    <hyperlink ref="C23" location="'Assets by FV hierarchy class'!A1" display="Assets by FV hierarchy class" xr:uid="{9B41174C-8F8C-412B-82A9-139847EA6868}"/>
    <hyperlink ref="C24" location="'Statement of Change in members '!A1" display="'Statement of Change in members" xr:uid="{D568224C-867A-4F11-8147-088082FC789F}"/>
    <hyperlink ref="C25" location="'Net operating expenses'!A1" display="Net operating expenses" xr:uid="{6AA040B8-7F9A-4B35-A81E-575F32A8550C}"/>
    <hyperlink ref="C26" location="Debtors!A1" display="Debtors" xr:uid="{2FD95ADF-CC7D-487B-B634-9C3F33C9A456}"/>
    <hyperlink ref="C27" location="Creditors!A1" display="Creditors" xr:uid="{B6012111-5667-484F-BC0E-BCD7E56B1465}"/>
    <hyperlink ref="C28" location="'Balance Sheet'!A1" display="Balance Sheet" xr:uid="{710A00F1-6F95-4117-9795-8B4B4C8EC52D}"/>
    <hyperlink ref="C29" location="'Analysis of underwriting re'!A1" display="'Analysis of underwriting" xr:uid="{5461597C-928D-449A-ABCD-8CE5E37489C6}"/>
    <hyperlink ref="C31" location="'Financial Assets past due'!_Toc157772380" display="Financial Assets past due or impaired" xr:uid="{74CA7393-26CB-4B6F-86FD-B4493245567B}"/>
    <hyperlink ref="C32" location="'Maturity analysis of syndicate '!A1" display="Maturity analysis of syndicate" xr:uid="{70132881-B705-4D23-B189-98063FC55B93}"/>
    <hyperlink ref="C30" location="'Statement of profit and loss'!A1" display="'Statement of profit and loss'!A1" xr:uid="{4A87C1A5-2A73-47B5-9753-E946D8BE389E}"/>
    <hyperlink ref="C33" location="'Discount rates and mean terms'!A1" display="'Discount rates and mean terms" xr:uid="{9A070D74-297B-4AB2-A357-17204536E3A0}"/>
    <hyperlink ref="C34" location="'Foreign exchange rates'!A1" display="Foreign exchange rates" xr:uid="{6AC274D6-6FD1-46EA-B676-D3EF2FD1BCB0}"/>
    <hyperlink ref="C35" location="'Claims development table; gross'!_Toc157772393" display="'Claims development table; gross" xr:uid="{270CFE27-BD1B-44B2-8498-3CB160DDC70C}"/>
    <hyperlink ref="C36" location="'Claims development; net'!A1" display="'Claims development; net" xr:uid="{23701069-7A9E-4F01-921E-647503CA6B79}"/>
    <hyperlink ref="C37" location="'Foreign exchange rates'!A1" display="'Foreign exchange rates" xr:uid="{B0322A21-0A39-44EA-9E36-10F2BEEF02A7}"/>
    <hyperlink ref="C38" location="'Direct validations'!A1" display="Direct validations" xr:uid="{121A8BDE-37EC-447C-BE95-CFD3FAF9CFF0}"/>
    <hyperlink ref="C39" location="'Indirect validations'!A1" display="Indirect validations" xr:uid="{CA25BA2A-B099-4F79-A1AA-BED3A15AD022}"/>
    <hyperlink ref="C40" location="Content!A1" display="Content" xr:uid="{11C0036D-0CEA-4800-89B8-0CF9B6AF9A09}"/>
    <hyperlink ref="C41" location="'Discounted claims values'!A1" display="'Discounted claims values" xr:uid="{D6284FE3-2FCC-493F-99FE-07D449ADCEBA}"/>
    <hyperlink ref="C42" location="'Age analysis of past due no imp'!A1" display="Financial Assets past due or impaired" xr:uid="{1218F29A-1AC1-4B74-BD5B-200B87893064}"/>
    <hyperlink ref="C43" location="'Claims development table; gross'!_Toc157772393" display="'Claims development table; gross" xr:uid="{B60B581A-C46A-46B2-B774-4EC2979CCE65}"/>
    <hyperlink ref="C44" location="'Claims development; net'!A1" display="'Claims development; net" xr:uid="{D171DF9C-C2E3-489E-AA9E-A97CDF91645F}"/>
    <hyperlink ref="C45" location="'Statement of profit and loss'!_Toc157772369" display="Statement of profit and loss" xr:uid="{50A82186-A1B7-4F15-A4B3-450B659C68A2}"/>
    <hyperlink ref="C46" location="'Balance Sheet'!A1" display="Balance Sheet" xr:uid="{BC2BCE87-025B-43BE-B8A7-E27A851693C9}"/>
    <hyperlink ref="C47" location="'Direct validations'!A1" display="Direct validations" xr:uid="{1C1B5355-7045-4483-A308-5CD5530E4B49}"/>
    <hyperlink ref="C50" location="' Financial Investments (FI)'!Print_Area" display=" Financial Investments (FI)" xr:uid="{AB56DFDC-D257-4B74-90E0-A867711B039C}"/>
    <hyperlink ref="C51" location="'Discount rates and mean terms'!A1" display="'Discount rates and mean terms" xr:uid="{1094CF4E-0A16-4F3B-B560-6D1AE7338B02}"/>
    <hyperlink ref="C52" location="'Geographical split of gross '!Print_Area" display="'Geographical split of gross" xr:uid="{6CC7A349-E641-492D-BA3C-2BB95E949E10}"/>
    <hyperlink ref="C49" location="'Financial Assets past due'!_Toc157772380" display="Financial Assets past due or impaired" xr:uid="{77FD8B45-95F6-4B43-9201-F03E4CBE176F}"/>
    <hyperlink ref="C48" location="'Financial Assets past due'!_Toc157772380" display="Financial Assets past due or impaired" xr:uid="{57C8C77F-24CE-4A2C-9706-CC14C5A40F2B}"/>
    <hyperlink ref="C53" location="'Statement of profit and loss'!A1" display="Statement of profit and loss" xr:uid="{9C222A12-7592-4B6A-AC2D-A11D23BC03DC}"/>
    <hyperlink ref="C54" location="'Balance Sheet'!A1" display="Balance Sheet" xr:uid="{0B374577-FC50-4F36-A552-82186EE191D7}"/>
    <hyperlink ref="C55" location="'Statement of Change in members '!A1" display="Statement of Change in members" xr:uid="{049A128E-93CF-4ADC-A784-A8226DBADFBA}"/>
    <hyperlink ref="C56" location="'Age analysis of past due no imp'!A1" display="'Age analysis of past due no imp" xr:uid="{2C6FBBF6-0683-4513-8310-53B415D74789}"/>
    <hyperlink ref="C57" location="'Claims development table; gross'!_Toc157772393" display="'Claims development table; gross" xr:uid="{AB9D3651-70B9-4C11-9788-EC215F0E9D54}"/>
    <hyperlink ref="C58" location="'Direct validations'!A1" display="'Direct validations" xr:uid="{A31614B8-AA67-4502-A01E-397FCE0E30BD}"/>
    <hyperlink ref="C59" location="'Key inputs'!A1" display="'Key inputs" xr:uid="{CB0AF2CE-C010-49AC-AD7C-AF789DCA7989}"/>
    <hyperlink ref="C60" location="'Key inputs'!A1" display="'Key inputs" xr:uid="{E7BC4405-590B-49CF-A0DB-839DA8849039}"/>
    <hyperlink ref="C61" location="'Direct validations'!A1" display="'Direct validations" xr:uid="{3E36422E-DA68-4C4F-8A00-201CFB124418}"/>
    <hyperlink ref="C62" location="'Direct validations'!A1" display="'Direct validations" xr:uid="{BCBEADB4-442B-4AB9-A30C-85D2876FE319}"/>
    <hyperlink ref="C63" location="'Indirect validations'!A1" display="indirect validations" xr:uid="{4895F876-A8BF-4FCA-AAC8-7FAA4A91F910}"/>
    <hyperlink ref="C65" location="'Analysis of underwriting re'!A1" display="Analysis of underwriting re" xr:uid="{10CA18EB-B41A-4F49-9EF8-6B905EEBAC32}"/>
    <hyperlink ref="C64" location="'Net operating expenses'!A1" display="Net operating expenses" xr:uid="{49B69EBB-B902-4108-9BA6-DC65A2B2994F}"/>
    <hyperlink ref="C68" location="'Exposure to credit risk'!A1" display="Exposure to credit risk" xr:uid="{66DAE077-8125-4B9A-B455-C7B4F9D041C4}"/>
    <hyperlink ref="C69" location="'Financial Assets past due'!A1" display="Financial Assets past due" xr:uid="{8885FB47-2D56-438A-9945-81CF30C8CE59}"/>
    <hyperlink ref="C70" location="'Age analysis of past due no imp'!A1" display="Age analysis of past due no imp" xr:uid="{B367734F-246D-43BA-9BD3-BA13B8FE1DB1}"/>
    <hyperlink ref="C71" location="'Direct validations'!A1" display="'Direct validations" xr:uid="{88E8CD6A-7C39-45FA-B1DD-17FEED57E595}"/>
    <hyperlink ref="C72" location="'Direct validations'!A1" display="'Direct validations" xr:uid="{77E8812E-1F36-4278-B7D2-1F6926E4708B}"/>
    <hyperlink ref="C66" location="'Assets by FV hierarchy class'!A1" display="Assets by FV hierarchy class" xr:uid="{8C52F215-9F9E-4CEA-AE6C-D295005D7699}"/>
    <hyperlink ref="C67" location="'Assets by FV hierarchy class'!A1" display="Assets by FV hierarchy class" xr:uid="{6537CC49-0C13-4A77-A30D-DF02CDE7EAD9}"/>
    <hyperlink ref="C73" location="'Foreign exchange rates'!A1" display="Foreign exchange rates" xr:uid="{336BDF5A-E456-49FA-809D-B48547257636}"/>
  </hyperlinks>
  <pageMargins left="0.7" right="0.7" top="0.75" bottom="0.75" header="0.3" footer="0.3"/>
  <pageSetup paperSize="9" scale="37" orientation="portrait" r:id="rId1"/>
  <headerFooter>
    <oddFooter>&amp;C_x000D_&amp;1#&amp;"Calibri"&amp;10&amp;K000000 Classification: Unclassified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0E23BA0-E02C-46F9-9808-806460607C94}">
  <sheetPr codeName="Sheet8"/>
  <dimension ref="B2:L35"/>
  <sheetViews>
    <sheetView showGridLines="0" view="pageBreakPreview" zoomScale="85" zoomScaleNormal="100" zoomScaleSheetLayoutView="85" workbookViewId="0">
      <selection activeCell="E27" sqref="E27"/>
    </sheetView>
  </sheetViews>
  <sheetFormatPr defaultColWidth="8.7109375" defaultRowHeight="14.25" outlineLevelCol="4" x14ac:dyDescent="0.2"/>
  <cols>
    <col min="1" max="1" width="3.5703125" style="9" customWidth="1"/>
    <col min="2" max="2" width="3" style="458" bestFit="1" customWidth="1"/>
    <col min="3" max="3" width="72.7109375" style="9" bestFit="1" customWidth="1"/>
    <col min="4" max="4" width="21.5703125" style="9" hidden="1" customWidth="1" outlineLevel="1"/>
    <col min="5" max="5" width="20.5703125" style="9" customWidth="1" collapsed="1"/>
    <col min="6" max="7" width="20.5703125" style="9" customWidth="1"/>
    <col min="8" max="8" width="20.5703125" style="9" hidden="1" customWidth="1" outlineLevel="1"/>
    <col min="9" max="9" width="20.5703125" style="9" hidden="1" customWidth="1" outlineLevel="2"/>
    <col min="10" max="10" width="20.5703125" style="9" hidden="1" customWidth="1" outlineLevel="3"/>
    <col min="11" max="11" width="20.5703125" style="9" hidden="1" customWidth="1" outlineLevel="4"/>
    <col min="12" max="12" width="20.5703125" style="9" customWidth="1" collapsed="1"/>
    <col min="13" max="19" width="9.42578125" style="9" customWidth="1"/>
    <col min="20" max="16384" width="8.7109375" style="9"/>
  </cols>
  <sheetData>
    <row r="2" spans="2:12" ht="15" x14ac:dyDescent="0.2">
      <c r="C2" s="435" t="str">
        <f>IF('Key inputs'!$D$6="",'Key inputs'!$C$6,'Key inputs'!$E$20)</f>
        <v>Syndicate number</v>
      </c>
      <c r="D2" s="293"/>
    </row>
    <row r="3" spans="2:12" ht="15" x14ac:dyDescent="0.2">
      <c r="C3" s="293" t="s">
        <v>358</v>
      </c>
      <c r="D3" s="293"/>
      <c r="F3" s="52" t="s">
        <v>189</v>
      </c>
    </row>
    <row r="4" spans="2:12" x14ac:dyDescent="0.2">
      <c r="C4" s="294" t="str">
        <f>"For the year ended 31 December "&amp; C7</f>
        <v>For the year ended 31 December 2025</v>
      </c>
      <c r="D4" s="294"/>
    </row>
    <row r="5" spans="2:12" x14ac:dyDescent="0.2">
      <c r="C5" s="294" t="str">
        <f>"Figures in thousands of "&amp;'Key inputs'!G28</f>
        <v>Figures in thousands of GBP</v>
      </c>
      <c r="D5" s="294"/>
    </row>
    <row r="6" spans="2:12" x14ac:dyDescent="0.2">
      <c r="C6" s="294"/>
      <c r="D6" s="294"/>
    </row>
    <row r="7" spans="2:12" ht="15" x14ac:dyDescent="0.25">
      <c r="B7" s="650"/>
      <c r="C7" s="672">
        <f>'Key inputs'!C33</f>
        <v>2025</v>
      </c>
      <c r="D7" s="392" t="s">
        <v>192</v>
      </c>
      <c r="E7" s="292" t="str">
        <f>'Key inputs'!C34</f>
        <v>2025 UY</v>
      </c>
      <c r="F7" s="292" t="str">
        <f>'Key inputs'!D34</f>
        <v>2024 UY</v>
      </c>
      <c r="G7" s="292" t="str">
        <f>'Key inputs'!E34</f>
        <v>2023 UY</v>
      </c>
      <c r="H7" s="292" t="str">
        <f>LEFT(G7,4)-1&amp;" UY"</f>
        <v>2022 UY</v>
      </c>
      <c r="I7" s="292" t="str">
        <f t="shared" ref="I7:K7" si="0">LEFT(H7,4)-1&amp;" UY"</f>
        <v>2021 UY</v>
      </c>
      <c r="J7" s="292" t="str">
        <f t="shared" si="0"/>
        <v>2020 UY</v>
      </c>
      <c r="K7" s="292" t="str">
        <f t="shared" si="0"/>
        <v>2019 UY</v>
      </c>
      <c r="L7" s="292" t="str">
        <f>'Key inputs'!F34</f>
        <v>Total</v>
      </c>
    </row>
    <row r="8" spans="2:12" ht="15" x14ac:dyDescent="0.2">
      <c r="B8" s="651"/>
      <c r="C8" s="652"/>
      <c r="D8" s="385"/>
      <c r="E8" s="292" t="s">
        <v>193</v>
      </c>
      <c r="F8" s="292" t="s">
        <v>194</v>
      </c>
      <c r="G8" s="292" t="s">
        <v>195</v>
      </c>
      <c r="H8" s="292" t="s">
        <v>196</v>
      </c>
      <c r="I8" s="292" t="s">
        <v>197</v>
      </c>
      <c r="J8" s="292" t="s">
        <v>198</v>
      </c>
      <c r="K8" s="292" t="s">
        <v>199</v>
      </c>
      <c r="L8" s="292" t="s">
        <v>200</v>
      </c>
    </row>
    <row r="9" spans="2:12" x14ac:dyDescent="0.2">
      <c r="B9" s="77">
        <v>1</v>
      </c>
      <c r="C9" s="21" t="s">
        <v>359</v>
      </c>
      <c r="D9" s="21" t="s">
        <v>360</v>
      </c>
      <c r="E9" s="101"/>
      <c r="F9" s="101"/>
      <c r="G9" s="101"/>
      <c r="H9" s="101"/>
      <c r="I9" s="101"/>
      <c r="J9" s="101"/>
      <c r="K9" s="101"/>
      <c r="L9" s="151">
        <f t="shared" ref="L9:L17" si="1">SUM(E9:K9)</f>
        <v>0</v>
      </c>
    </row>
    <row r="10" spans="2:12" x14ac:dyDescent="0.2">
      <c r="B10" s="77">
        <v>2</v>
      </c>
      <c r="C10" s="21" t="s">
        <v>288</v>
      </c>
      <c r="D10" s="21" t="s">
        <v>361</v>
      </c>
      <c r="E10" s="101"/>
      <c r="F10" s="587"/>
      <c r="G10" s="101"/>
      <c r="H10" s="101"/>
      <c r="I10" s="101"/>
      <c r="J10" s="101"/>
      <c r="K10" s="101"/>
      <c r="L10" s="151">
        <f t="shared" si="1"/>
        <v>0</v>
      </c>
    </row>
    <row r="11" spans="2:12" x14ac:dyDescent="0.2">
      <c r="B11" s="77">
        <v>3</v>
      </c>
      <c r="C11" s="21" t="s">
        <v>362</v>
      </c>
      <c r="D11" s="21" t="s">
        <v>363</v>
      </c>
      <c r="E11" s="101"/>
      <c r="F11" s="101"/>
      <c r="G11" s="101"/>
      <c r="H11" s="101"/>
      <c r="I11" s="101"/>
      <c r="J11" s="101"/>
      <c r="K11" s="101"/>
      <c r="L11" s="151">
        <f t="shared" si="1"/>
        <v>0</v>
      </c>
    </row>
    <row r="12" spans="2:12" x14ac:dyDescent="0.2">
      <c r="B12" s="77">
        <v>4</v>
      </c>
      <c r="C12" s="21" t="s">
        <v>364</v>
      </c>
      <c r="D12" s="21" t="s">
        <v>365</v>
      </c>
      <c r="E12" s="101"/>
      <c r="F12" s="101"/>
      <c r="G12" s="101"/>
      <c r="H12" s="101"/>
      <c r="I12" s="101"/>
      <c r="J12" s="101"/>
      <c r="K12" s="101"/>
      <c r="L12" s="151">
        <f t="shared" si="1"/>
        <v>0</v>
      </c>
    </row>
    <row r="13" spans="2:12" x14ac:dyDescent="0.2">
      <c r="B13" s="77">
        <v>5</v>
      </c>
      <c r="C13" s="21" t="s">
        <v>366</v>
      </c>
      <c r="D13" s="21" t="s">
        <v>367</v>
      </c>
      <c r="E13" s="101"/>
      <c r="F13" s="101"/>
      <c r="G13" s="101"/>
      <c r="H13" s="101"/>
      <c r="I13" s="101"/>
      <c r="J13" s="101"/>
      <c r="K13" s="101"/>
      <c r="L13" s="151">
        <f t="shared" si="1"/>
        <v>0</v>
      </c>
    </row>
    <row r="14" spans="2:12" x14ac:dyDescent="0.2">
      <c r="B14" s="77">
        <v>6</v>
      </c>
      <c r="C14" s="21" t="s">
        <v>368</v>
      </c>
      <c r="D14" s="21" t="s">
        <v>369</v>
      </c>
      <c r="E14" s="101"/>
      <c r="F14" s="101"/>
      <c r="G14" s="101"/>
      <c r="H14" s="101"/>
      <c r="I14" s="101"/>
      <c r="J14" s="101"/>
      <c r="K14" s="101"/>
      <c r="L14" s="151">
        <f t="shared" si="1"/>
        <v>0</v>
      </c>
    </row>
    <row r="15" spans="2:12" x14ac:dyDescent="0.2">
      <c r="B15" s="77">
        <v>7</v>
      </c>
      <c r="C15" s="21" t="s">
        <v>370</v>
      </c>
      <c r="D15" s="21" t="s">
        <v>371</v>
      </c>
      <c r="E15" s="101"/>
      <c r="F15" s="101"/>
      <c r="G15" s="101"/>
      <c r="H15" s="101"/>
      <c r="I15" s="101"/>
      <c r="J15" s="101"/>
      <c r="K15" s="101"/>
      <c r="L15" s="151">
        <f t="shared" si="1"/>
        <v>0</v>
      </c>
    </row>
    <row r="16" spans="2:12" x14ac:dyDescent="0.2">
      <c r="B16" s="77">
        <v>8</v>
      </c>
      <c r="C16" s="21" t="s">
        <v>286</v>
      </c>
      <c r="D16" s="21" t="s">
        <v>372</v>
      </c>
      <c r="E16" s="101"/>
      <c r="F16" s="101"/>
      <c r="G16" s="101"/>
      <c r="H16" s="101"/>
      <c r="I16" s="101"/>
      <c r="J16" s="101"/>
      <c r="K16" s="101"/>
      <c r="L16" s="151">
        <f t="shared" si="1"/>
        <v>0</v>
      </c>
    </row>
    <row r="17" spans="2:12" ht="15" x14ac:dyDescent="0.2">
      <c r="B17" s="77">
        <v>9</v>
      </c>
      <c r="C17" s="22" t="s">
        <v>373</v>
      </c>
      <c r="D17" s="22" t="s">
        <v>374</v>
      </c>
      <c r="E17" s="543">
        <f t="shared" ref="E17:K17" si="2">SUM(E9:E16)</f>
        <v>0</v>
      </c>
      <c r="F17" s="543">
        <f t="shared" si="2"/>
        <v>0</v>
      </c>
      <c r="G17" s="543">
        <f t="shared" si="2"/>
        <v>0</v>
      </c>
      <c r="H17" s="543">
        <f t="shared" si="2"/>
        <v>0</v>
      </c>
      <c r="I17" s="543">
        <f t="shared" si="2"/>
        <v>0</v>
      </c>
      <c r="J17" s="543">
        <f t="shared" si="2"/>
        <v>0</v>
      </c>
      <c r="K17" s="543">
        <f t="shared" si="2"/>
        <v>0</v>
      </c>
      <c r="L17" s="151">
        <f t="shared" si="1"/>
        <v>0</v>
      </c>
    </row>
    <row r="18" spans="2:12" ht="15" x14ac:dyDescent="0.2">
      <c r="C18" s="8"/>
      <c r="D18" s="8"/>
      <c r="E18" s="29"/>
      <c r="F18" s="29"/>
      <c r="G18" s="29"/>
      <c r="H18" s="29"/>
      <c r="I18" s="29"/>
      <c r="J18" s="29"/>
      <c r="K18" s="29"/>
      <c r="L18" s="53"/>
    </row>
    <row r="19" spans="2:12" ht="15" x14ac:dyDescent="0.2">
      <c r="C19" s="8"/>
      <c r="D19" s="8"/>
      <c r="E19" s="29"/>
      <c r="F19" s="29"/>
      <c r="G19" s="29"/>
      <c r="H19" s="29"/>
      <c r="I19" s="29"/>
      <c r="J19" s="29"/>
      <c r="K19" s="29"/>
      <c r="L19" s="53"/>
    </row>
    <row r="20" spans="2:12" ht="15" x14ac:dyDescent="0.2">
      <c r="C20" s="293" t="str">
        <f>$C$25&amp; " - Statement of Changes in members balances "</f>
        <v xml:space="preserve">2024 - Statement of Changes in members balances </v>
      </c>
      <c r="D20" s="293"/>
    </row>
    <row r="21" spans="2:12" ht="15" x14ac:dyDescent="0.2">
      <c r="C21" s="293" t="s">
        <v>358</v>
      </c>
      <c r="D21" s="293"/>
    </row>
    <row r="22" spans="2:12" x14ac:dyDescent="0.2">
      <c r="C22" s="294" t="str">
        <f>"For the year ended 31 December "&amp; C25</f>
        <v>For the year ended 31 December 2024</v>
      </c>
      <c r="D22" s="294"/>
    </row>
    <row r="23" spans="2:12" x14ac:dyDescent="0.2">
      <c r="C23" s="294" t="str">
        <f>"Figures in thousands of "&amp;'Key inputs'!H28</f>
        <v>Figures in thousands of GBP</v>
      </c>
      <c r="D23" s="294"/>
    </row>
    <row r="24" spans="2:12" x14ac:dyDescent="0.2">
      <c r="C24" s="294"/>
      <c r="D24" s="294"/>
    </row>
    <row r="25" spans="2:12" ht="15" x14ac:dyDescent="0.25">
      <c r="B25" s="650"/>
      <c r="C25" s="672">
        <f>'Key inputs'!G33</f>
        <v>2024</v>
      </c>
      <c r="D25" s="672" t="s">
        <v>192</v>
      </c>
      <c r="E25" s="292" t="str">
        <f>'Key inputs'!G34</f>
        <v>2024 UY</v>
      </c>
      <c r="F25" s="292" t="str">
        <f>'Key inputs'!H34</f>
        <v>2023 UY</v>
      </c>
      <c r="G25" s="292" t="str">
        <f>'Key inputs'!I34</f>
        <v>2022 UY</v>
      </c>
      <c r="H25" s="292" t="str">
        <f>LEFT(G25,4)-1&amp;" UY"</f>
        <v>2021 UY</v>
      </c>
      <c r="I25" s="292" t="str">
        <f t="shared" ref="I25:K25" si="3">LEFT(H25,4)-1&amp;" UY"</f>
        <v>2020 UY</v>
      </c>
      <c r="J25" s="292" t="str">
        <f t="shared" si="3"/>
        <v>2019 UY</v>
      </c>
      <c r="K25" s="292" t="str">
        <f t="shared" si="3"/>
        <v>2018 UY</v>
      </c>
      <c r="L25" s="292" t="str">
        <f>'Key inputs'!J34</f>
        <v>Total</v>
      </c>
    </row>
    <row r="26" spans="2:12" ht="15" x14ac:dyDescent="0.2">
      <c r="B26" s="651"/>
      <c r="C26" s="652"/>
      <c r="D26" s="385"/>
      <c r="E26" s="292" t="s">
        <v>193</v>
      </c>
      <c r="F26" s="292" t="s">
        <v>194</v>
      </c>
      <c r="G26" s="292" t="s">
        <v>195</v>
      </c>
      <c r="H26" s="292" t="s">
        <v>196</v>
      </c>
      <c r="I26" s="292" t="s">
        <v>197</v>
      </c>
      <c r="J26" s="292" t="s">
        <v>198</v>
      </c>
      <c r="K26" s="292" t="s">
        <v>199</v>
      </c>
      <c r="L26" s="292" t="s">
        <v>200</v>
      </c>
    </row>
    <row r="27" spans="2:12" x14ac:dyDescent="0.2">
      <c r="B27" s="77">
        <v>1</v>
      </c>
      <c r="C27" s="21" t="s">
        <v>359</v>
      </c>
      <c r="D27" s="21" t="s">
        <v>360</v>
      </c>
      <c r="E27" s="102"/>
      <c r="F27" s="102"/>
      <c r="G27" s="102"/>
      <c r="H27" s="102"/>
      <c r="I27" s="102"/>
      <c r="J27" s="102"/>
      <c r="K27" s="102"/>
      <c r="L27" s="151">
        <f>SUM(E27:K27)</f>
        <v>0</v>
      </c>
    </row>
    <row r="28" spans="2:12" x14ac:dyDescent="0.2">
      <c r="B28" s="77">
        <v>2</v>
      </c>
      <c r="C28" s="21" t="s">
        <v>288</v>
      </c>
      <c r="D28" s="21" t="s">
        <v>361</v>
      </c>
      <c r="E28" s="102"/>
      <c r="F28" s="102"/>
      <c r="G28" s="102"/>
      <c r="H28" s="102"/>
      <c r="I28" s="102"/>
      <c r="J28" s="102"/>
      <c r="K28" s="102"/>
      <c r="L28" s="151">
        <f t="shared" ref="L28:L35" si="4">SUM(E28:K28)</f>
        <v>0</v>
      </c>
    </row>
    <row r="29" spans="2:12" x14ac:dyDescent="0.2">
      <c r="B29" s="77">
        <v>3</v>
      </c>
      <c r="C29" s="21" t="s">
        <v>362</v>
      </c>
      <c r="D29" s="21" t="s">
        <v>363</v>
      </c>
      <c r="E29" s="102"/>
      <c r="F29" s="102"/>
      <c r="G29" s="102"/>
      <c r="H29" s="102"/>
      <c r="I29" s="102"/>
      <c r="J29" s="102"/>
      <c r="K29" s="102"/>
      <c r="L29" s="151">
        <f t="shared" si="4"/>
        <v>0</v>
      </c>
    </row>
    <row r="30" spans="2:12" x14ac:dyDescent="0.2">
      <c r="B30" s="77">
        <v>4</v>
      </c>
      <c r="C30" s="21" t="s">
        <v>364</v>
      </c>
      <c r="D30" s="21" t="s">
        <v>365</v>
      </c>
      <c r="E30" s="102"/>
      <c r="F30" s="102"/>
      <c r="G30" s="102"/>
      <c r="H30" s="102"/>
      <c r="I30" s="102"/>
      <c r="J30" s="102"/>
      <c r="K30" s="102"/>
      <c r="L30" s="151">
        <f t="shared" si="4"/>
        <v>0</v>
      </c>
    </row>
    <row r="31" spans="2:12" x14ac:dyDescent="0.2">
      <c r="B31" s="77">
        <v>5</v>
      </c>
      <c r="C31" s="21" t="s">
        <v>366</v>
      </c>
      <c r="D31" s="21" t="s">
        <v>367</v>
      </c>
      <c r="E31" s="102"/>
      <c r="F31" s="102"/>
      <c r="G31" s="102"/>
      <c r="H31" s="102"/>
      <c r="I31" s="102"/>
      <c r="J31" s="102"/>
      <c r="K31" s="102"/>
      <c r="L31" s="151">
        <f t="shared" si="4"/>
        <v>0</v>
      </c>
    </row>
    <row r="32" spans="2:12" x14ac:dyDescent="0.2">
      <c r="B32" s="77">
        <v>6</v>
      </c>
      <c r="C32" s="21" t="s">
        <v>368</v>
      </c>
      <c r="D32" s="21" t="s">
        <v>369</v>
      </c>
      <c r="E32" s="102"/>
      <c r="F32" s="102"/>
      <c r="G32" s="102"/>
      <c r="H32" s="102"/>
      <c r="I32" s="102"/>
      <c r="J32" s="102"/>
      <c r="K32" s="102"/>
      <c r="L32" s="151">
        <f t="shared" si="4"/>
        <v>0</v>
      </c>
    </row>
    <row r="33" spans="2:12" x14ac:dyDescent="0.2">
      <c r="B33" s="77">
        <v>7</v>
      </c>
      <c r="C33" s="21" t="s">
        <v>370</v>
      </c>
      <c r="D33" s="21" t="s">
        <v>371</v>
      </c>
      <c r="E33" s="102"/>
      <c r="F33" s="102"/>
      <c r="G33" s="102"/>
      <c r="H33" s="102"/>
      <c r="I33" s="102"/>
      <c r="J33" s="102"/>
      <c r="K33" s="102"/>
      <c r="L33" s="151">
        <f t="shared" si="4"/>
        <v>0</v>
      </c>
    </row>
    <row r="34" spans="2:12" x14ac:dyDescent="0.2">
      <c r="B34" s="77">
        <v>8</v>
      </c>
      <c r="C34" s="21" t="s">
        <v>286</v>
      </c>
      <c r="D34" s="21" t="s">
        <v>372</v>
      </c>
      <c r="E34" s="102"/>
      <c r="F34" s="102"/>
      <c r="G34" s="102"/>
      <c r="H34" s="102"/>
      <c r="I34" s="102"/>
      <c r="J34" s="102"/>
      <c r="K34" s="102"/>
      <c r="L34" s="151">
        <f t="shared" si="4"/>
        <v>0</v>
      </c>
    </row>
    <row r="35" spans="2:12" ht="15" x14ac:dyDescent="0.2">
      <c r="B35" s="77">
        <v>9</v>
      </c>
      <c r="C35" s="22" t="s">
        <v>373</v>
      </c>
      <c r="D35" s="22" t="s">
        <v>374</v>
      </c>
      <c r="E35" s="543">
        <f t="shared" ref="E35:J35" si="5">SUM(E27:E34)</f>
        <v>0</v>
      </c>
      <c r="F35" s="543">
        <f t="shared" si="5"/>
        <v>0</v>
      </c>
      <c r="G35" s="543">
        <f t="shared" si="5"/>
        <v>0</v>
      </c>
      <c r="H35" s="543">
        <f t="shared" si="5"/>
        <v>0</v>
      </c>
      <c r="I35" s="543">
        <f t="shared" si="5"/>
        <v>0</v>
      </c>
      <c r="J35" s="543">
        <f t="shared" si="5"/>
        <v>0</v>
      </c>
      <c r="K35" s="543">
        <f t="shared" ref="K35" si="6">SUM(K27:K34)</f>
        <v>0</v>
      </c>
      <c r="L35" s="151">
        <f t="shared" si="4"/>
        <v>0</v>
      </c>
    </row>
  </sheetData>
  <sheetProtection algorithmName="SHA-512" hashValue="PpAbyEoLfgCVHn/ka3Rl5TUMus/GZ3ssL6Jf8aDybPmX6hWlPZNob/4r6MGlX5z63ft+8VYpXRZXgpMeOeFKHw==" saltValue="Cf8bfHQs7qLV1sCz/y7s8w==" spinCount="100000" sheet="1" formatColumns="0" selectLockedCells="1"/>
  <hyperlinks>
    <hyperlink ref="F3" location="Content!A1" display="&lt;&lt;&lt; Back to ToC" xr:uid="{6245F26C-4F97-4227-8683-BB6F9E6AC210}"/>
  </hyperlinks>
  <pageMargins left="0.7" right="0.7" top="0.75" bottom="0.75" header="0.3" footer="0.3"/>
  <pageSetup paperSize="9" scale="47" fitToHeight="0" orientation="portrait" r:id="rId1"/>
  <headerFooter>
    <oddFooter>&amp;C
_x000D_&amp;1#&amp;"Calibri"&amp;10&amp;K000000 Classification: Unclassified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46254E6-6BD8-478C-9192-61E78D078C61}">
  <sheetPr codeName="Sheet10">
    <tabColor rgb="FF92D050"/>
  </sheetPr>
  <dimension ref="C2"/>
  <sheetViews>
    <sheetView showGridLines="0" workbookViewId="0">
      <selection activeCell="O6" sqref="O6"/>
    </sheetView>
  </sheetViews>
  <sheetFormatPr defaultRowHeight="15" x14ac:dyDescent="0.25"/>
  <sheetData>
    <row r="2" spans="3:3" x14ac:dyDescent="0.25">
      <c r="C2" s="6" t="s">
        <v>189</v>
      </c>
    </row>
  </sheetData>
  <sheetProtection algorithmName="SHA-512" hashValue="Gw40hvYDKn8wYEJ7IOshyRo9m1TrRvffhGp3SSm1ZSRzcRo/Lt3xaB49Sj5ljVH+M70WUpPuE+VOoFRYgqoqRA==" saltValue="o2ZoiWMgCCxE3s7LyFgs+w==" spinCount="100000" sheet="1" objects="1" scenarios="1"/>
  <hyperlinks>
    <hyperlink ref="C2" location="Content!A1" display="&lt;&lt;&lt; Back to ToC" xr:uid="{B3BA5C82-0B06-4F80-99BE-0034DC7864E3}"/>
  </hyperlinks>
  <pageMargins left="0.7" right="0.7" top="0.75" bottom="0.75" header="0.3" footer="0.3"/>
  <pageSetup paperSize="9" orientation="portrait" r:id="rId1"/>
  <headerFooter>
    <oddFooter>&amp;C_x000D_&amp;1#&amp;"Calibri"&amp;10&amp;K000000 Classification: Unclassified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D7CED9C-EFA5-45DA-B5B1-2A53373B1DAB}">
  <sheetPr codeName="Sheet11">
    <tabColor rgb="FF92D050"/>
  </sheetPr>
  <dimension ref="C2"/>
  <sheetViews>
    <sheetView showGridLines="0" workbookViewId="0">
      <selection activeCell="F4" sqref="F4"/>
    </sheetView>
  </sheetViews>
  <sheetFormatPr defaultRowHeight="15" x14ac:dyDescent="0.25"/>
  <sheetData>
    <row r="2" spans="3:3" x14ac:dyDescent="0.25">
      <c r="C2" s="6" t="s">
        <v>189</v>
      </c>
    </row>
  </sheetData>
  <sheetProtection algorithmName="SHA-512" hashValue="16mku9GEEcIGu89egn4Oi8yDA9h6wKMrNoSkJOCY1ecEVA/bTco2V1Ih0c1RpyrJe5MSAaGwCVUMiSqZGZ/F/Q==" saltValue="zoxxJLEWS01pwVPrjSr4kw==" spinCount="100000" sheet="1" objects="1" scenarios="1"/>
  <hyperlinks>
    <hyperlink ref="C2" location="Content!A1" display="&lt;&lt;&lt; Back to ToC" xr:uid="{C8A85FF2-0A6C-46AC-89C0-0E8CEC69D064}"/>
  </hyperlinks>
  <pageMargins left="0.7" right="0.7" top="0.75" bottom="0.75" header="0.3" footer="0.3"/>
  <pageSetup paperSize="9" orientation="portrait" r:id="rId1"/>
  <headerFooter>
    <oddFooter>&amp;C_x000D_&amp;1#&amp;"Calibri"&amp;10&amp;K000000 Classification: Unclassified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90C67BA-608A-4D68-BE9A-A01694F0DFE1}">
  <sheetPr codeName="Sheet13"/>
  <dimension ref="B2:V177"/>
  <sheetViews>
    <sheetView showGridLines="0" view="pageBreakPreview" zoomScale="55" zoomScaleNormal="55" zoomScaleSheetLayoutView="55" workbookViewId="0">
      <selection activeCell="E8" sqref="E8"/>
    </sheetView>
  </sheetViews>
  <sheetFormatPr defaultColWidth="9.28515625" defaultRowHeight="14.25" outlineLevelRow="1" outlineLevelCol="1" x14ac:dyDescent="0.2"/>
  <cols>
    <col min="1" max="1" width="3.5703125" style="9" customWidth="1"/>
    <col min="2" max="2" width="3.7109375" style="458" bestFit="1" customWidth="1"/>
    <col min="3" max="3" width="53.42578125" style="9" bestFit="1" customWidth="1"/>
    <col min="4" max="4" width="21.5703125" style="9" hidden="1" customWidth="1" outlineLevel="1"/>
    <col min="5" max="5" width="20.5703125" style="9" customWidth="1" collapsed="1"/>
    <col min="6" max="11" width="20.5703125" style="9" customWidth="1"/>
    <col min="12" max="12" width="7.7109375" style="9" customWidth="1"/>
    <col min="13" max="13" width="3.7109375" style="458" bestFit="1" customWidth="1"/>
    <col min="14" max="14" width="53.42578125" style="9" bestFit="1" customWidth="1"/>
    <col min="15" max="15" width="21.5703125" style="9" hidden="1" customWidth="1" outlineLevel="1"/>
    <col min="16" max="16" width="20.5703125" style="9" customWidth="1" collapsed="1"/>
    <col min="17" max="22" width="20.5703125" style="9" customWidth="1"/>
    <col min="23" max="16384" width="9.28515625" style="9"/>
  </cols>
  <sheetData>
    <row r="2" spans="2:22" s="295" customFormat="1" ht="15" x14ac:dyDescent="0.2">
      <c r="B2" s="453"/>
      <c r="C2" s="293" t="s">
        <v>375</v>
      </c>
      <c r="D2" s="293"/>
      <c r="F2" s="301" t="s">
        <v>189</v>
      </c>
      <c r="M2" s="453"/>
      <c r="N2" s="293" t="str">
        <f>LEFT(S4,4) &amp; " - Exposure to credit risk"</f>
        <v>2024 - Exposure to credit risk</v>
      </c>
      <c r="O2" s="293"/>
      <c r="Q2" s="301" t="s">
        <v>189</v>
      </c>
    </row>
    <row r="3" spans="2:22" s="295" customFormat="1" ht="15" thickBot="1" x14ac:dyDescent="0.25">
      <c r="B3" s="453"/>
      <c r="C3" s="294" t="str">
        <f>"Figures in thousands of "&amp;'Key inputs'!G28</f>
        <v>Figures in thousands of GBP</v>
      </c>
      <c r="D3" s="302"/>
      <c r="F3" s="301"/>
      <c r="M3" s="453"/>
      <c r="N3" s="294" t="str">
        <f>"Figures in thousands of "&amp;'Key inputs'!H28</f>
        <v>Figures in thousands of GBP</v>
      </c>
      <c r="O3" s="302"/>
      <c r="Q3" s="301"/>
    </row>
    <row r="4" spans="2:22" s="295" customFormat="1" ht="15" x14ac:dyDescent="0.25">
      <c r="B4" s="595"/>
      <c r="C4" s="643"/>
      <c r="D4" s="388"/>
      <c r="E4" s="646"/>
      <c r="F4" s="636"/>
      <c r="G4" s="647"/>
      <c r="H4" s="648" t="str">
        <f>'Key inputs'!C34</f>
        <v>2025 UY</v>
      </c>
      <c r="I4" s="647"/>
      <c r="J4" s="636"/>
      <c r="K4" s="649"/>
      <c r="M4" s="595"/>
      <c r="N4" s="643"/>
      <c r="O4" s="388"/>
      <c r="P4" s="646"/>
      <c r="Q4" s="636"/>
      <c r="R4" s="647"/>
      <c r="S4" s="648" t="str">
        <f>'Key inputs'!G34</f>
        <v>2024 UY</v>
      </c>
      <c r="T4" s="647"/>
      <c r="U4" s="636"/>
      <c r="V4" s="649"/>
    </row>
    <row r="5" spans="2:22" s="312" customFormat="1" ht="15" x14ac:dyDescent="0.2">
      <c r="B5" s="645"/>
      <c r="C5" s="644" t="str">
        <f>_xlfn.CONCAT("Year", " ",  'Key inputs'!C33)</f>
        <v>Year 2025</v>
      </c>
      <c r="D5" s="298" t="s">
        <v>192</v>
      </c>
      <c r="E5" s="307" t="s">
        <v>376</v>
      </c>
      <c r="F5" s="307" t="s">
        <v>377</v>
      </c>
      <c r="G5" s="308" t="s">
        <v>193</v>
      </c>
      <c r="H5" s="308" t="s">
        <v>378</v>
      </c>
      <c r="I5" s="308" t="s">
        <v>286</v>
      </c>
      <c r="J5" s="309" t="s">
        <v>379</v>
      </c>
      <c r="K5" s="310" t="s">
        <v>380</v>
      </c>
      <c r="M5" s="645"/>
      <c r="N5" s="644" t="str">
        <f>_xlfn.CONCAT("Year", " ",  'Key inputs'!G33)</f>
        <v>Year 2024</v>
      </c>
      <c r="O5" s="298" t="s">
        <v>192</v>
      </c>
      <c r="P5" s="307" t="s">
        <v>376</v>
      </c>
      <c r="Q5" s="307" t="s">
        <v>377</v>
      </c>
      <c r="R5" s="308" t="s">
        <v>193</v>
      </c>
      <c r="S5" s="308" t="s">
        <v>378</v>
      </c>
      <c r="T5" s="308" t="s">
        <v>286</v>
      </c>
      <c r="U5" s="309" t="s">
        <v>379</v>
      </c>
      <c r="V5" s="310" t="s">
        <v>380</v>
      </c>
    </row>
    <row r="6" spans="2:22" s="312" customFormat="1" ht="15" x14ac:dyDescent="0.2">
      <c r="B6" s="598"/>
      <c r="C6" s="597"/>
      <c r="D6" s="299"/>
      <c r="E6" s="297" t="s">
        <v>193</v>
      </c>
      <c r="F6" s="296" t="s">
        <v>194</v>
      </c>
      <c r="G6" s="296" t="s">
        <v>195</v>
      </c>
      <c r="H6" s="296" t="s">
        <v>196</v>
      </c>
      <c r="I6" s="296" t="s">
        <v>197</v>
      </c>
      <c r="J6" s="296" t="s">
        <v>198</v>
      </c>
      <c r="K6" s="306" t="s">
        <v>199</v>
      </c>
      <c r="M6" s="598"/>
      <c r="N6" s="597"/>
      <c r="O6" s="299"/>
      <c r="P6" s="297" t="s">
        <v>193</v>
      </c>
      <c r="Q6" s="296" t="s">
        <v>194</v>
      </c>
      <c r="R6" s="296" t="s">
        <v>195</v>
      </c>
      <c r="S6" s="296" t="s">
        <v>196</v>
      </c>
      <c r="T6" s="296" t="s">
        <v>197</v>
      </c>
      <c r="U6" s="296" t="s">
        <v>198</v>
      </c>
      <c r="V6" s="306" t="s">
        <v>199</v>
      </c>
    </row>
    <row r="7" spans="2:22" ht="15" x14ac:dyDescent="0.2">
      <c r="B7" s="454"/>
      <c r="C7" s="450"/>
      <c r="D7" s="5"/>
      <c r="E7" s="5"/>
      <c r="F7" s="132"/>
      <c r="G7" s="132"/>
      <c r="H7" s="132"/>
      <c r="I7" s="132"/>
      <c r="J7" s="132"/>
      <c r="K7" s="133"/>
      <c r="M7" s="454"/>
      <c r="N7" s="450"/>
      <c r="O7" s="5"/>
      <c r="P7" s="5"/>
      <c r="Q7" s="132"/>
      <c r="R7" s="132"/>
      <c r="S7" s="132"/>
      <c r="T7" s="132"/>
      <c r="U7" s="132"/>
      <c r="V7" s="133"/>
    </row>
    <row r="8" spans="2:22" ht="28.5" x14ac:dyDescent="0.2">
      <c r="B8" s="454">
        <v>1</v>
      </c>
      <c r="C8" s="518" t="s">
        <v>381</v>
      </c>
      <c r="D8" s="128" t="s">
        <v>382</v>
      </c>
      <c r="E8" s="101"/>
      <c r="F8" s="101"/>
      <c r="G8" s="101"/>
      <c r="H8" s="101"/>
      <c r="I8" s="103"/>
      <c r="J8" s="105"/>
      <c r="K8" s="139">
        <f t="shared" ref="K8" si="0">SUM(E8:J8)</f>
        <v>0</v>
      </c>
      <c r="M8" s="454">
        <v>1</v>
      </c>
      <c r="N8" s="518" t="s">
        <v>381</v>
      </c>
      <c r="O8" s="128" t="s">
        <v>382</v>
      </c>
      <c r="P8" s="111"/>
      <c r="Q8" s="111"/>
      <c r="R8" s="111"/>
      <c r="S8" s="111"/>
      <c r="T8" s="111"/>
      <c r="U8" s="111"/>
      <c r="V8" s="139">
        <f t="shared" ref="V8" si="1">SUM(P8:U8)</f>
        <v>0</v>
      </c>
    </row>
    <row r="9" spans="2:22" ht="15" x14ac:dyDescent="0.2">
      <c r="B9" s="454">
        <f t="shared" ref="B9:B16" si="2">B8+1</f>
        <v>2</v>
      </c>
      <c r="C9" s="146" t="s">
        <v>383</v>
      </c>
      <c r="D9" s="128" t="s">
        <v>382</v>
      </c>
      <c r="E9" s="101"/>
      <c r="F9" s="101"/>
      <c r="G9" s="101"/>
      <c r="H9" s="101"/>
      <c r="I9" s="103"/>
      <c r="J9" s="105"/>
      <c r="K9" s="139">
        <f t="shared" ref="K9:K19" si="3">SUM(E9:J9)</f>
        <v>0</v>
      </c>
      <c r="M9" s="454">
        <f t="shared" ref="M9:M14" si="4">M8+1</f>
        <v>2</v>
      </c>
      <c r="N9" s="146" t="s">
        <v>383</v>
      </c>
      <c r="O9" s="128" t="s">
        <v>382</v>
      </c>
      <c r="P9" s="111"/>
      <c r="Q9" s="111"/>
      <c r="R9" s="111"/>
      <c r="S9" s="111"/>
      <c r="T9" s="111"/>
      <c r="U9" s="111"/>
      <c r="V9" s="139">
        <f t="shared" ref="V9:V16" si="5">SUM(P9:U9)</f>
        <v>0</v>
      </c>
    </row>
    <row r="10" spans="2:22" ht="15" x14ac:dyDescent="0.2">
      <c r="B10" s="454">
        <f t="shared" si="2"/>
        <v>3</v>
      </c>
      <c r="C10" s="146" t="s">
        <v>384</v>
      </c>
      <c r="D10" s="128" t="s">
        <v>382</v>
      </c>
      <c r="E10" s="101"/>
      <c r="F10" s="101"/>
      <c r="G10" s="101"/>
      <c r="H10" s="101"/>
      <c r="I10" s="103"/>
      <c r="J10" s="105"/>
      <c r="K10" s="139">
        <f t="shared" si="3"/>
        <v>0</v>
      </c>
      <c r="M10" s="454">
        <f t="shared" si="4"/>
        <v>3</v>
      </c>
      <c r="N10" s="146" t="s">
        <v>384</v>
      </c>
      <c r="O10" s="128" t="s">
        <v>382</v>
      </c>
      <c r="P10" s="111"/>
      <c r="Q10" s="111"/>
      <c r="R10" s="111"/>
      <c r="S10" s="111"/>
      <c r="T10" s="111"/>
      <c r="U10" s="111"/>
      <c r="V10" s="139">
        <f t="shared" si="5"/>
        <v>0</v>
      </c>
    </row>
    <row r="11" spans="2:22" ht="15" x14ac:dyDescent="0.2">
      <c r="B11" s="454">
        <f t="shared" si="2"/>
        <v>4</v>
      </c>
      <c r="C11" s="146" t="s">
        <v>385</v>
      </c>
      <c r="D11" s="128" t="s">
        <v>382</v>
      </c>
      <c r="E11" s="101"/>
      <c r="F11" s="101"/>
      <c r="G11" s="101"/>
      <c r="H11" s="101"/>
      <c r="I11" s="103"/>
      <c r="J11" s="105"/>
      <c r="K11" s="139">
        <f t="shared" si="3"/>
        <v>0</v>
      </c>
      <c r="M11" s="454">
        <f t="shared" si="4"/>
        <v>4</v>
      </c>
      <c r="N11" s="146" t="s">
        <v>385</v>
      </c>
      <c r="O11" s="128" t="s">
        <v>382</v>
      </c>
      <c r="P11" s="111"/>
      <c r="Q11" s="111"/>
      <c r="R11" s="111"/>
      <c r="S11" s="111"/>
      <c r="T11" s="111"/>
      <c r="U11" s="111"/>
      <c r="V11" s="139">
        <f t="shared" si="5"/>
        <v>0</v>
      </c>
    </row>
    <row r="12" spans="2:22" ht="15" x14ac:dyDescent="0.2">
      <c r="B12" s="454">
        <f t="shared" si="2"/>
        <v>5</v>
      </c>
      <c r="C12" s="146" t="s">
        <v>386</v>
      </c>
      <c r="D12" s="128" t="s">
        <v>382</v>
      </c>
      <c r="E12" s="101"/>
      <c r="F12" s="101"/>
      <c r="G12" s="101"/>
      <c r="H12" s="101"/>
      <c r="I12" s="103"/>
      <c r="J12" s="105"/>
      <c r="K12" s="139">
        <f t="shared" si="3"/>
        <v>0</v>
      </c>
      <c r="M12" s="454">
        <f t="shared" si="4"/>
        <v>5</v>
      </c>
      <c r="N12" s="146" t="s">
        <v>386</v>
      </c>
      <c r="O12" s="128" t="s">
        <v>382</v>
      </c>
      <c r="P12" s="111"/>
      <c r="Q12" s="111"/>
      <c r="R12" s="111"/>
      <c r="S12" s="111"/>
      <c r="T12" s="111"/>
      <c r="U12" s="111"/>
      <c r="V12" s="139">
        <f t="shared" si="5"/>
        <v>0</v>
      </c>
    </row>
    <row r="13" spans="2:22" ht="15" x14ac:dyDescent="0.2">
      <c r="B13" s="454">
        <f t="shared" si="2"/>
        <v>6</v>
      </c>
      <c r="C13" s="146" t="s">
        <v>387</v>
      </c>
      <c r="D13" s="128" t="s">
        <v>382</v>
      </c>
      <c r="E13" s="101"/>
      <c r="F13" s="101"/>
      <c r="G13" s="101"/>
      <c r="H13" s="101"/>
      <c r="I13" s="103"/>
      <c r="J13" s="105"/>
      <c r="K13" s="139">
        <f t="shared" si="3"/>
        <v>0</v>
      </c>
      <c r="M13" s="454">
        <f t="shared" si="4"/>
        <v>6</v>
      </c>
      <c r="N13" s="146" t="s">
        <v>387</v>
      </c>
      <c r="O13" s="128" t="s">
        <v>382</v>
      </c>
      <c r="P13" s="111"/>
      <c r="Q13" s="111"/>
      <c r="R13" s="111"/>
      <c r="S13" s="111"/>
      <c r="T13" s="111"/>
      <c r="U13" s="111"/>
      <c r="V13" s="139">
        <f t="shared" si="5"/>
        <v>0</v>
      </c>
    </row>
    <row r="14" spans="2:22" ht="15" x14ac:dyDescent="0.2">
      <c r="B14" s="454">
        <f t="shared" si="2"/>
        <v>7</v>
      </c>
      <c r="C14" s="146" t="s">
        <v>388</v>
      </c>
      <c r="D14" s="128" t="s">
        <v>382</v>
      </c>
      <c r="E14" s="101"/>
      <c r="F14" s="101"/>
      <c r="G14" s="101"/>
      <c r="H14" s="101"/>
      <c r="I14" s="103"/>
      <c r="J14" s="105"/>
      <c r="K14" s="139">
        <f t="shared" si="3"/>
        <v>0</v>
      </c>
      <c r="M14" s="454">
        <f t="shared" si="4"/>
        <v>7</v>
      </c>
      <c r="N14" s="146" t="s">
        <v>388</v>
      </c>
      <c r="O14" s="128" t="s">
        <v>382</v>
      </c>
      <c r="P14" s="111"/>
      <c r="Q14" s="111"/>
      <c r="R14" s="111"/>
      <c r="S14" s="111"/>
      <c r="T14" s="111"/>
      <c r="U14" s="111"/>
      <c r="V14" s="139">
        <f t="shared" si="5"/>
        <v>0</v>
      </c>
    </row>
    <row r="15" spans="2:22" ht="15" x14ac:dyDescent="0.2">
      <c r="B15" s="454">
        <f t="shared" si="2"/>
        <v>8</v>
      </c>
      <c r="C15" s="146" t="s">
        <v>389</v>
      </c>
      <c r="D15" s="128" t="s">
        <v>382</v>
      </c>
      <c r="E15" s="101"/>
      <c r="F15" s="101"/>
      <c r="G15" s="101"/>
      <c r="H15" s="101"/>
      <c r="I15" s="103"/>
      <c r="J15" s="105"/>
      <c r="K15" s="139">
        <f t="shared" si="3"/>
        <v>0</v>
      </c>
      <c r="M15" s="454">
        <f>M14+1</f>
        <v>8</v>
      </c>
      <c r="N15" s="146" t="s">
        <v>389</v>
      </c>
      <c r="O15" s="128" t="s">
        <v>382</v>
      </c>
      <c r="P15" s="111"/>
      <c r="Q15" s="111"/>
      <c r="R15" s="111"/>
      <c r="S15" s="111"/>
      <c r="T15" s="111"/>
      <c r="U15" s="111"/>
      <c r="V15" s="139">
        <f t="shared" si="5"/>
        <v>0</v>
      </c>
    </row>
    <row r="16" spans="2:22" ht="15" x14ac:dyDescent="0.2">
      <c r="B16" s="454">
        <f t="shared" si="2"/>
        <v>9</v>
      </c>
      <c r="C16" s="146" t="s">
        <v>293</v>
      </c>
      <c r="D16" s="128" t="s">
        <v>382</v>
      </c>
      <c r="E16" s="101"/>
      <c r="F16" s="101"/>
      <c r="G16" s="101"/>
      <c r="H16" s="101"/>
      <c r="I16" s="103"/>
      <c r="J16" s="105"/>
      <c r="K16" s="139">
        <f t="shared" si="3"/>
        <v>0</v>
      </c>
      <c r="M16" s="454">
        <f>M15+1</f>
        <v>9</v>
      </c>
      <c r="N16" s="146" t="s">
        <v>293</v>
      </c>
      <c r="O16" s="128" t="s">
        <v>382</v>
      </c>
      <c r="P16" s="111"/>
      <c r="Q16" s="111"/>
      <c r="R16" s="111"/>
      <c r="S16" s="111"/>
      <c r="T16" s="111"/>
      <c r="U16" s="111"/>
      <c r="V16" s="139">
        <f t="shared" si="5"/>
        <v>0</v>
      </c>
    </row>
    <row r="17" spans="2:22" ht="15" x14ac:dyDescent="0.2">
      <c r="B17" s="454">
        <f>B16+1</f>
        <v>10</v>
      </c>
      <c r="C17" s="145" t="s">
        <v>390</v>
      </c>
      <c r="D17" s="128" t="s">
        <v>382</v>
      </c>
      <c r="E17" s="101"/>
      <c r="F17" s="101"/>
      <c r="G17" s="101"/>
      <c r="H17" s="101"/>
      <c r="I17" s="103"/>
      <c r="J17" s="105"/>
      <c r="K17" s="139">
        <f t="shared" si="3"/>
        <v>0</v>
      </c>
      <c r="M17" s="454">
        <f>M16+1</f>
        <v>10</v>
      </c>
      <c r="N17" s="145" t="s">
        <v>390</v>
      </c>
      <c r="O17" s="128" t="s">
        <v>382</v>
      </c>
      <c r="P17" s="111"/>
      <c r="Q17" s="111"/>
      <c r="R17" s="111"/>
      <c r="S17" s="111"/>
      <c r="T17" s="111"/>
      <c r="U17" s="111"/>
      <c r="V17" s="141">
        <f t="shared" ref="V17:V23" si="6">SUM(P17:U17)</f>
        <v>0</v>
      </c>
    </row>
    <row r="18" spans="2:22" ht="15" x14ac:dyDescent="0.2">
      <c r="B18" s="454">
        <f>B17+1</f>
        <v>11</v>
      </c>
      <c r="C18" s="145" t="s">
        <v>305</v>
      </c>
      <c r="D18" s="128" t="s">
        <v>382</v>
      </c>
      <c r="E18" s="101"/>
      <c r="F18" s="101"/>
      <c r="G18" s="101"/>
      <c r="H18" s="101"/>
      <c r="I18" s="103"/>
      <c r="J18" s="105"/>
      <c r="K18" s="139">
        <f t="shared" si="3"/>
        <v>0</v>
      </c>
      <c r="M18" s="454">
        <f>M17+1</f>
        <v>11</v>
      </c>
      <c r="N18" s="145" t="s">
        <v>305</v>
      </c>
      <c r="O18" s="128" t="s">
        <v>382</v>
      </c>
      <c r="P18" s="111"/>
      <c r="Q18" s="111"/>
      <c r="R18" s="111"/>
      <c r="S18" s="111"/>
      <c r="T18" s="111"/>
      <c r="U18" s="114"/>
      <c r="V18" s="139">
        <f t="shared" si="6"/>
        <v>0</v>
      </c>
    </row>
    <row r="19" spans="2:22" ht="15" x14ac:dyDescent="0.2">
      <c r="B19" s="454">
        <f t="shared" ref="B19:B20" si="7">B18+1</f>
        <v>12</v>
      </c>
      <c r="C19" s="145" t="s">
        <v>307</v>
      </c>
      <c r="D19" s="128" t="s">
        <v>382</v>
      </c>
      <c r="E19" s="101"/>
      <c r="F19" s="101"/>
      <c r="G19" s="101"/>
      <c r="H19" s="101"/>
      <c r="I19" s="103"/>
      <c r="J19" s="105"/>
      <c r="K19" s="139">
        <f t="shared" si="3"/>
        <v>0</v>
      </c>
      <c r="M19" s="454">
        <f t="shared" ref="M19:M20" si="8">M18+1</f>
        <v>12</v>
      </c>
      <c r="N19" s="145" t="s">
        <v>307</v>
      </c>
      <c r="O19" s="128" t="s">
        <v>382</v>
      </c>
      <c r="P19" s="111"/>
      <c r="Q19" s="111"/>
      <c r="R19" s="111"/>
      <c r="S19" s="111"/>
      <c r="T19" s="111"/>
      <c r="U19" s="114"/>
      <c r="V19" s="139">
        <f t="shared" si="6"/>
        <v>0</v>
      </c>
    </row>
    <row r="20" spans="2:22" ht="15" x14ac:dyDescent="0.2">
      <c r="B20" s="454">
        <f t="shared" si="7"/>
        <v>13</v>
      </c>
      <c r="C20" s="145" t="s">
        <v>391</v>
      </c>
      <c r="D20" s="128" t="s">
        <v>382</v>
      </c>
      <c r="E20" s="101"/>
      <c r="F20" s="101"/>
      <c r="G20" s="101"/>
      <c r="H20" s="101"/>
      <c r="I20" s="103"/>
      <c r="J20" s="105"/>
      <c r="K20" s="139">
        <f t="shared" ref="K20:K22" si="9">SUM(E20:J20)</f>
        <v>0</v>
      </c>
      <c r="M20" s="454">
        <f t="shared" si="8"/>
        <v>13</v>
      </c>
      <c r="N20" s="145" t="s">
        <v>391</v>
      </c>
      <c r="O20" s="128" t="s">
        <v>382</v>
      </c>
      <c r="P20" s="111"/>
      <c r="Q20" s="111"/>
      <c r="R20" s="111"/>
      <c r="S20" s="111"/>
      <c r="T20" s="111"/>
      <c r="U20" s="111"/>
      <c r="V20" s="139">
        <f t="shared" si="6"/>
        <v>0</v>
      </c>
    </row>
    <row r="21" spans="2:22" ht="15" x14ac:dyDescent="0.2">
      <c r="B21" s="454">
        <v>14</v>
      </c>
      <c r="C21" s="145" t="s">
        <v>164</v>
      </c>
      <c r="D21" s="128" t="s">
        <v>382</v>
      </c>
      <c r="E21" s="101"/>
      <c r="F21" s="101"/>
      <c r="G21" s="101"/>
      <c r="H21" s="101"/>
      <c r="I21" s="103"/>
      <c r="J21" s="105"/>
      <c r="K21" s="139">
        <f t="shared" si="9"/>
        <v>0</v>
      </c>
      <c r="M21" s="454">
        <v>14</v>
      </c>
      <c r="N21" s="145" t="s">
        <v>164</v>
      </c>
      <c r="O21" s="128" t="s">
        <v>382</v>
      </c>
      <c r="P21" s="111"/>
      <c r="Q21" s="111"/>
      <c r="R21" s="111"/>
      <c r="S21" s="111"/>
      <c r="T21" s="111"/>
      <c r="U21" s="111"/>
      <c r="V21" s="139">
        <f t="shared" si="6"/>
        <v>0</v>
      </c>
    </row>
    <row r="22" spans="2:22" ht="15" x14ac:dyDescent="0.2">
      <c r="B22" s="454">
        <v>15</v>
      </c>
      <c r="C22" s="145" t="s">
        <v>314</v>
      </c>
      <c r="D22" s="128" t="s">
        <v>382</v>
      </c>
      <c r="E22" s="101"/>
      <c r="F22" s="101"/>
      <c r="G22" s="101"/>
      <c r="H22" s="101"/>
      <c r="I22" s="103"/>
      <c r="J22" s="105"/>
      <c r="K22" s="139">
        <f t="shared" si="9"/>
        <v>0</v>
      </c>
      <c r="M22" s="454">
        <v>15</v>
      </c>
      <c r="N22" s="145" t="s">
        <v>314</v>
      </c>
      <c r="O22" s="128" t="s">
        <v>382</v>
      </c>
      <c r="P22" s="111"/>
      <c r="Q22" s="111"/>
      <c r="R22" s="111"/>
      <c r="S22" s="111"/>
      <c r="T22" s="111"/>
      <c r="U22" s="111"/>
      <c r="V22" s="139">
        <f t="shared" si="6"/>
        <v>0</v>
      </c>
    </row>
    <row r="23" spans="2:22" ht="15.75" thickBot="1" x14ac:dyDescent="0.25">
      <c r="B23" s="455">
        <v>16</v>
      </c>
      <c r="C23" s="147" t="s">
        <v>98</v>
      </c>
      <c r="D23" s="236" t="s">
        <v>382</v>
      </c>
      <c r="E23" s="144">
        <f>SUM(E8:E22)</f>
        <v>0</v>
      </c>
      <c r="F23" s="144">
        <f t="shared" ref="F23:J23" si="10">SUM(F8:F22)</f>
        <v>0</v>
      </c>
      <c r="G23" s="144">
        <f t="shared" si="10"/>
        <v>0</v>
      </c>
      <c r="H23" s="144">
        <f t="shared" si="10"/>
        <v>0</v>
      </c>
      <c r="I23" s="144">
        <f t="shared" si="10"/>
        <v>0</v>
      </c>
      <c r="J23" s="144">
        <f t="shared" si="10"/>
        <v>0</v>
      </c>
      <c r="K23" s="138">
        <f>SUM(E23:J23)</f>
        <v>0</v>
      </c>
      <c r="M23" s="455">
        <v>16</v>
      </c>
      <c r="N23" s="147" t="s">
        <v>98</v>
      </c>
      <c r="O23" s="236" t="s">
        <v>382</v>
      </c>
      <c r="P23" s="144">
        <f t="shared" ref="P23:U23" si="11">SUM(P8:P22)</f>
        <v>0</v>
      </c>
      <c r="Q23" s="144">
        <f t="shared" si="11"/>
        <v>0</v>
      </c>
      <c r="R23" s="144">
        <f t="shared" si="11"/>
        <v>0</v>
      </c>
      <c r="S23" s="144">
        <f t="shared" si="11"/>
        <v>0</v>
      </c>
      <c r="T23" s="144">
        <f t="shared" si="11"/>
        <v>0</v>
      </c>
      <c r="U23" s="144">
        <f t="shared" si="11"/>
        <v>0</v>
      </c>
      <c r="V23" s="138">
        <f t="shared" si="6"/>
        <v>0</v>
      </c>
    </row>
    <row r="25" spans="2:22" ht="15" thickBot="1" x14ac:dyDescent="0.25"/>
    <row r="26" spans="2:22" ht="15" x14ac:dyDescent="0.25">
      <c r="B26" s="595"/>
      <c r="C26" s="643"/>
      <c r="D26" s="388"/>
      <c r="E26" s="646"/>
      <c r="F26" s="636"/>
      <c r="G26" s="647"/>
      <c r="H26" s="648" t="str">
        <f>'Key inputs'!D34</f>
        <v>2024 UY</v>
      </c>
      <c r="I26" s="647"/>
      <c r="J26" s="636"/>
      <c r="K26" s="649"/>
      <c r="M26" s="595"/>
      <c r="N26" s="643"/>
      <c r="O26" s="388"/>
      <c r="P26" s="646"/>
      <c r="Q26" s="636"/>
      <c r="R26" s="647"/>
      <c r="S26" s="648" t="str">
        <f>'Key inputs'!H34</f>
        <v>2023 UY</v>
      </c>
      <c r="T26" s="647"/>
      <c r="U26" s="636"/>
      <c r="V26" s="649"/>
    </row>
    <row r="27" spans="2:22" ht="15" x14ac:dyDescent="0.2">
      <c r="B27" s="645"/>
      <c r="C27" s="644" t="str">
        <f>C5</f>
        <v>Year 2025</v>
      </c>
      <c r="D27" s="298" t="s">
        <v>192</v>
      </c>
      <c r="E27" s="307" t="s">
        <v>376</v>
      </c>
      <c r="F27" s="307" t="s">
        <v>377</v>
      </c>
      <c r="G27" s="308" t="s">
        <v>193</v>
      </c>
      <c r="H27" s="308" t="s">
        <v>378</v>
      </c>
      <c r="I27" s="308" t="s">
        <v>286</v>
      </c>
      <c r="J27" s="309" t="s">
        <v>379</v>
      </c>
      <c r="K27" s="310" t="s">
        <v>380</v>
      </c>
      <c r="M27" s="645"/>
      <c r="N27" s="644" t="str">
        <f>N5</f>
        <v>Year 2024</v>
      </c>
      <c r="O27" s="298" t="s">
        <v>192</v>
      </c>
      <c r="P27" s="307" t="s">
        <v>376</v>
      </c>
      <c r="Q27" s="307" t="s">
        <v>377</v>
      </c>
      <c r="R27" s="308" t="s">
        <v>193</v>
      </c>
      <c r="S27" s="308" t="s">
        <v>378</v>
      </c>
      <c r="T27" s="308" t="s">
        <v>286</v>
      </c>
      <c r="U27" s="309" t="s">
        <v>379</v>
      </c>
      <c r="V27" s="310" t="s">
        <v>380</v>
      </c>
    </row>
    <row r="28" spans="2:22" ht="15" x14ac:dyDescent="0.2">
      <c r="B28" s="598"/>
      <c r="C28" s="597"/>
      <c r="D28" s="299"/>
      <c r="E28" s="297" t="s">
        <v>200</v>
      </c>
      <c r="F28" s="296" t="s">
        <v>392</v>
      </c>
      <c r="G28" s="296" t="s">
        <v>393</v>
      </c>
      <c r="H28" s="296" t="s">
        <v>394</v>
      </c>
      <c r="I28" s="296" t="s">
        <v>395</v>
      </c>
      <c r="J28" s="296" t="s">
        <v>396</v>
      </c>
      <c r="K28" s="306" t="s">
        <v>397</v>
      </c>
      <c r="M28" s="598"/>
      <c r="N28" s="597"/>
      <c r="O28" s="299"/>
      <c r="P28" s="297" t="s">
        <v>200</v>
      </c>
      <c r="Q28" s="296" t="s">
        <v>392</v>
      </c>
      <c r="R28" s="296" t="s">
        <v>393</v>
      </c>
      <c r="S28" s="296" t="s">
        <v>394</v>
      </c>
      <c r="T28" s="296" t="s">
        <v>395</v>
      </c>
      <c r="U28" s="296" t="s">
        <v>396</v>
      </c>
      <c r="V28" s="306" t="s">
        <v>397</v>
      </c>
    </row>
    <row r="29" spans="2:22" ht="15" x14ac:dyDescent="0.2">
      <c r="B29" s="454"/>
      <c r="C29" s="450"/>
      <c r="D29" s="5"/>
      <c r="E29" s="5"/>
      <c r="F29" s="132"/>
      <c r="G29" s="132"/>
      <c r="H29" s="132"/>
      <c r="I29" s="132"/>
      <c r="J29" s="132"/>
      <c r="K29" s="133"/>
      <c r="M29" s="454"/>
      <c r="N29" s="450"/>
      <c r="O29" s="5"/>
      <c r="P29" s="5"/>
      <c r="Q29" s="132"/>
      <c r="R29" s="132"/>
      <c r="S29" s="132"/>
      <c r="T29" s="132"/>
      <c r="U29" s="132"/>
      <c r="V29" s="133"/>
    </row>
    <row r="30" spans="2:22" ht="28.5" x14ac:dyDescent="0.2">
      <c r="B30" s="454">
        <v>1</v>
      </c>
      <c r="C30" s="518" t="s">
        <v>381</v>
      </c>
      <c r="D30" s="128" t="s">
        <v>382</v>
      </c>
      <c r="E30" s="101"/>
      <c r="F30" s="101"/>
      <c r="G30" s="101"/>
      <c r="H30" s="101"/>
      <c r="I30" s="103"/>
      <c r="J30" s="105"/>
      <c r="K30" s="139">
        <f t="shared" ref="K30" si="12">SUM(E30:J30)</f>
        <v>0</v>
      </c>
      <c r="M30" s="454">
        <v>1</v>
      </c>
      <c r="N30" s="518" t="s">
        <v>381</v>
      </c>
      <c r="O30" s="128" t="s">
        <v>382</v>
      </c>
      <c r="P30" s="111"/>
      <c r="Q30" s="111"/>
      <c r="R30" s="111"/>
      <c r="S30" s="111"/>
      <c r="T30" s="111"/>
      <c r="U30" s="111"/>
      <c r="V30" s="139">
        <f t="shared" ref="V30" si="13">SUM(P30:U30)</f>
        <v>0</v>
      </c>
    </row>
    <row r="31" spans="2:22" ht="15" x14ac:dyDescent="0.2">
      <c r="B31" s="454">
        <f t="shared" ref="B31:B38" si="14">B30+1</f>
        <v>2</v>
      </c>
      <c r="C31" s="146" t="s">
        <v>383</v>
      </c>
      <c r="D31" s="128" t="s">
        <v>382</v>
      </c>
      <c r="E31" s="101"/>
      <c r="F31" s="101"/>
      <c r="G31" s="101"/>
      <c r="H31" s="101"/>
      <c r="I31" s="101"/>
      <c r="J31" s="105"/>
      <c r="K31" s="139">
        <f t="shared" ref="K31:K38" si="15">SUM(E31:J31)</f>
        <v>0</v>
      </c>
      <c r="M31" s="454">
        <f t="shared" ref="M31:M38" si="16">M30+1</f>
        <v>2</v>
      </c>
      <c r="N31" s="146" t="s">
        <v>383</v>
      </c>
      <c r="O31" s="128" t="s">
        <v>382</v>
      </c>
      <c r="P31" s="111"/>
      <c r="Q31" s="111"/>
      <c r="R31" s="111"/>
      <c r="S31" s="111"/>
      <c r="T31" s="111"/>
      <c r="U31" s="111"/>
      <c r="V31" s="139">
        <f t="shared" ref="V31:V38" si="17">SUM(P31:U31)</f>
        <v>0</v>
      </c>
    </row>
    <row r="32" spans="2:22" ht="15" x14ac:dyDescent="0.2">
      <c r="B32" s="454">
        <f t="shared" si="14"/>
        <v>3</v>
      </c>
      <c r="C32" s="146" t="s">
        <v>384</v>
      </c>
      <c r="D32" s="128" t="s">
        <v>382</v>
      </c>
      <c r="E32" s="127"/>
      <c r="F32" s="103"/>
      <c r="G32" s="103"/>
      <c r="H32" s="103"/>
      <c r="I32" s="103"/>
      <c r="J32" s="105"/>
      <c r="K32" s="139">
        <f t="shared" si="15"/>
        <v>0</v>
      </c>
      <c r="M32" s="454">
        <f t="shared" si="16"/>
        <v>3</v>
      </c>
      <c r="N32" s="146" t="s">
        <v>384</v>
      </c>
      <c r="O32" s="128" t="s">
        <v>382</v>
      </c>
      <c r="P32" s="111"/>
      <c r="Q32" s="111"/>
      <c r="R32" s="111"/>
      <c r="S32" s="111"/>
      <c r="T32" s="111"/>
      <c r="U32" s="111"/>
      <c r="V32" s="139">
        <f t="shared" si="17"/>
        <v>0</v>
      </c>
    </row>
    <row r="33" spans="2:22" ht="15" x14ac:dyDescent="0.2">
      <c r="B33" s="454">
        <f t="shared" si="14"/>
        <v>4</v>
      </c>
      <c r="C33" s="146" t="s">
        <v>385</v>
      </c>
      <c r="D33" s="128" t="s">
        <v>382</v>
      </c>
      <c r="E33" s="116"/>
      <c r="F33" s="103"/>
      <c r="G33" s="103"/>
      <c r="H33" s="103"/>
      <c r="I33" s="103"/>
      <c r="J33" s="105"/>
      <c r="K33" s="139">
        <f t="shared" si="15"/>
        <v>0</v>
      </c>
      <c r="M33" s="454">
        <f t="shared" si="16"/>
        <v>4</v>
      </c>
      <c r="N33" s="146" t="s">
        <v>385</v>
      </c>
      <c r="O33" s="128" t="s">
        <v>382</v>
      </c>
      <c r="P33" s="111"/>
      <c r="Q33" s="111"/>
      <c r="R33" s="111"/>
      <c r="S33" s="111"/>
      <c r="T33" s="111"/>
      <c r="U33" s="111"/>
      <c r="V33" s="139">
        <f t="shared" si="17"/>
        <v>0</v>
      </c>
    </row>
    <row r="34" spans="2:22" ht="15" x14ac:dyDescent="0.2">
      <c r="B34" s="454">
        <f t="shared" si="14"/>
        <v>5</v>
      </c>
      <c r="C34" s="146" t="s">
        <v>386</v>
      </c>
      <c r="D34" s="128" t="s">
        <v>382</v>
      </c>
      <c r="E34" s="101"/>
      <c r="F34" s="101"/>
      <c r="G34" s="101"/>
      <c r="H34" s="103"/>
      <c r="I34" s="103"/>
      <c r="J34" s="105"/>
      <c r="K34" s="139">
        <f t="shared" si="15"/>
        <v>0</v>
      </c>
      <c r="M34" s="454">
        <f t="shared" si="16"/>
        <v>5</v>
      </c>
      <c r="N34" s="146" t="s">
        <v>386</v>
      </c>
      <c r="O34" s="128" t="s">
        <v>382</v>
      </c>
      <c r="P34" s="111"/>
      <c r="Q34" s="111"/>
      <c r="R34" s="111"/>
      <c r="S34" s="111"/>
      <c r="T34" s="111"/>
      <c r="U34" s="111"/>
      <c r="V34" s="139">
        <f t="shared" si="17"/>
        <v>0</v>
      </c>
    </row>
    <row r="35" spans="2:22" ht="15" x14ac:dyDescent="0.2">
      <c r="B35" s="454">
        <f t="shared" si="14"/>
        <v>6</v>
      </c>
      <c r="C35" s="146" t="s">
        <v>387</v>
      </c>
      <c r="D35" s="128" t="s">
        <v>382</v>
      </c>
      <c r="E35" s="116"/>
      <c r="F35" s="103"/>
      <c r="G35" s="101"/>
      <c r="H35" s="103"/>
      <c r="I35" s="103"/>
      <c r="J35" s="105"/>
      <c r="K35" s="139">
        <f t="shared" si="15"/>
        <v>0</v>
      </c>
      <c r="M35" s="454">
        <f t="shared" si="16"/>
        <v>6</v>
      </c>
      <c r="N35" s="146" t="s">
        <v>387</v>
      </c>
      <c r="O35" s="128" t="s">
        <v>382</v>
      </c>
      <c r="P35" s="111"/>
      <c r="Q35" s="111"/>
      <c r="R35" s="111"/>
      <c r="S35" s="111"/>
      <c r="T35" s="111"/>
      <c r="U35" s="111"/>
      <c r="V35" s="139">
        <f t="shared" si="17"/>
        <v>0</v>
      </c>
    </row>
    <row r="36" spans="2:22" ht="15" x14ac:dyDescent="0.2">
      <c r="B36" s="454">
        <f t="shared" si="14"/>
        <v>7</v>
      </c>
      <c r="C36" s="146" t="s">
        <v>388</v>
      </c>
      <c r="D36" s="128" t="s">
        <v>382</v>
      </c>
      <c r="E36" s="130"/>
      <c r="F36" s="106"/>
      <c r="G36" s="107"/>
      <c r="H36" s="106"/>
      <c r="I36" s="106"/>
      <c r="J36" s="108"/>
      <c r="K36" s="139">
        <f t="shared" si="15"/>
        <v>0</v>
      </c>
      <c r="M36" s="454">
        <f t="shared" si="16"/>
        <v>7</v>
      </c>
      <c r="N36" s="146" t="s">
        <v>388</v>
      </c>
      <c r="O36" s="128" t="s">
        <v>382</v>
      </c>
      <c r="P36" s="111"/>
      <c r="Q36" s="111"/>
      <c r="R36" s="111"/>
      <c r="S36" s="111"/>
      <c r="T36" s="111"/>
      <c r="U36" s="111"/>
      <c r="V36" s="139">
        <f t="shared" si="17"/>
        <v>0</v>
      </c>
    </row>
    <row r="37" spans="2:22" ht="15" x14ac:dyDescent="0.2">
      <c r="B37" s="454">
        <f t="shared" si="14"/>
        <v>8</v>
      </c>
      <c r="C37" s="146" t="s">
        <v>389</v>
      </c>
      <c r="D37" s="128" t="s">
        <v>382</v>
      </c>
      <c r="E37" s="101"/>
      <c r="F37" s="101"/>
      <c r="G37" s="101"/>
      <c r="H37" s="106"/>
      <c r="I37" s="106"/>
      <c r="J37" s="108"/>
      <c r="K37" s="139">
        <f t="shared" si="15"/>
        <v>0</v>
      </c>
      <c r="M37" s="454">
        <f t="shared" si="16"/>
        <v>8</v>
      </c>
      <c r="N37" s="146" t="s">
        <v>389</v>
      </c>
      <c r="O37" s="128" t="s">
        <v>382</v>
      </c>
      <c r="P37" s="111"/>
      <c r="Q37" s="111"/>
      <c r="R37" s="111"/>
      <c r="S37" s="111"/>
      <c r="T37" s="111"/>
      <c r="U37" s="111"/>
      <c r="V37" s="139">
        <f t="shared" si="17"/>
        <v>0</v>
      </c>
    </row>
    <row r="38" spans="2:22" ht="15" x14ac:dyDescent="0.2">
      <c r="B38" s="454">
        <f t="shared" si="14"/>
        <v>9</v>
      </c>
      <c r="C38" s="146" t="s">
        <v>293</v>
      </c>
      <c r="D38" s="128" t="s">
        <v>382</v>
      </c>
      <c r="E38" s="116"/>
      <c r="F38" s="103"/>
      <c r="G38" s="513"/>
      <c r="H38" s="103"/>
      <c r="I38" s="105"/>
      <c r="J38" s="105"/>
      <c r="K38" s="139">
        <f t="shared" si="15"/>
        <v>0</v>
      </c>
      <c r="M38" s="454">
        <f t="shared" si="16"/>
        <v>9</v>
      </c>
      <c r="N38" s="146" t="s">
        <v>293</v>
      </c>
      <c r="O38" s="128" t="s">
        <v>382</v>
      </c>
      <c r="P38" s="111"/>
      <c r="Q38" s="111"/>
      <c r="R38" s="111"/>
      <c r="S38" s="111"/>
      <c r="T38" s="111"/>
      <c r="U38" s="111"/>
      <c r="V38" s="139">
        <f t="shared" si="17"/>
        <v>0</v>
      </c>
    </row>
    <row r="39" spans="2:22" ht="15" x14ac:dyDescent="0.2">
      <c r="B39" s="454">
        <f>B38+1</f>
        <v>10</v>
      </c>
      <c r="C39" s="145" t="s">
        <v>390</v>
      </c>
      <c r="D39" s="128" t="s">
        <v>382</v>
      </c>
      <c r="E39" s="127"/>
      <c r="F39" s="101"/>
      <c r="G39" s="101"/>
      <c r="H39" s="101"/>
      <c r="I39" s="109"/>
      <c r="J39" s="110"/>
      <c r="K39" s="141">
        <f t="shared" ref="K39:K45" si="18">SUM(E39:J39)</f>
        <v>0</v>
      </c>
      <c r="M39" s="454">
        <f>M38+1</f>
        <v>10</v>
      </c>
      <c r="N39" s="145" t="s">
        <v>390</v>
      </c>
      <c r="O39" s="128" t="s">
        <v>382</v>
      </c>
      <c r="P39" s="111"/>
      <c r="Q39" s="111"/>
      <c r="R39" s="111"/>
      <c r="S39" s="111"/>
      <c r="T39" s="111"/>
      <c r="U39" s="111"/>
      <c r="V39" s="141">
        <f t="shared" ref="V39:V45" si="19">SUM(P39:U39)</f>
        <v>0</v>
      </c>
    </row>
    <row r="40" spans="2:22" ht="15" x14ac:dyDescent="0.2">
      <c r="B40" s="454">
        <f>B39+1</f>
        <v>11</v>
      </c>
      <c r="C40" s="145" t="s">
        <v>305</v>
      </c>
      <c r="D40" s="128" t="s">
        <v>382</v>
      </c>
      <c r="E40" s="116"/>
      <c r="F40" s="103"/>
      <c r="G40" s="103"/>
      <c r="H40" s="103"/>
      <c r="I40" s="103"/>
      <c r="J40" s="105"/>
      <c r="K40" s="139">
        <f t="shared" si="18"/>
        <v>0</v>
      </c>
      <c r="M40" s="454">
        <f>M39+1</f>
        <v>11</v>
      </c>
      <c r="N40" s="145" t="s">
        <v>305</v>
      </c>
      <c r="O40" s="128" t="s">
        <v>382</v>
      </c>
      <c r="P40" s="111"/>
      <c r="Q40" s="111"/>
      <c r="R40" s="111"/>
      <c r="S40" s="111"/>
      <c r="T40" s="111"/>
      <c r="U40" s="114"/>
      <c r="V40" s="139">
        <f t="shared" si="19"/>
        <v>0</v>
      </c>
    </row>
    <row r="41" spans="2:22" ht="15" x14ac:dyDescent="0.2">
      <c r="B41" s="454">
        <f t="shared" ref="B41:B42" si="20">B40+1</f>
        <v>12</v>
      </c>
      <c r="C41" s="145" t="s">
        <v>307</v>
      </c>
      <c r="D41" s="128" t="s">
        <v>382</v>
      </c>
      <c r="E41" s="116"/>
      <c r="F41" s="103"/>
      <c r="G41" s="103"/>
      <c r="H41" s="103"/>
      <c r="I41" s="105"/>
      <c r="J41" s="105"/>
      <c r="K41" s="139">
        <f t="shared" si="18"/>
        <v>0</v>
      </c>
      <c r="M41" s="454">
        <f t="shared" ref="M41:M42" si="21">M40+1</f>
        <v>12</v>
      </c>
      <c r="N41" s="145" t="s">
        <v>307</v>
      </c>
      <c r="O41" s="128" t="s">
        <v>382</v>
      </c>
      <c r="P41" s="111"/>
      <c r="Q41" s="111"/>
      <c r="R41" s="111"/>
      <c r="S41" s="111"/>
      <c r="T41" s="111"/>
      <c r="U41" s="114"/>
      <c r="V41" s="139">
        <f t="shared" si="19"/>
        <v>0</v>
      </c>
    </row>
    <row r="42" spans="2:22" ht="15" x14ac:dyDescent="0.2">
      <c r="B42" s="454">
        <f t="shared" si="20"/>
        <v>13</v>
      </c>
      <c r="C42" s="145" t="s">
        <v>391</v>
      </c>
      <c r="D42" s="128" t="s">
        <v>382</v>
      </c>
      <c r="E42" s="116"/>
      <c r="F42" s="103"/>
      <c r="G42" s="103"/>
      <c r="H42" s="103"/>
      <c r="I42" s="103"/>
      <c r="J42" s="105"/>
      <c r="K42" s="139">
        <f t="shared" si="18"/>
        <v>0</v>
      </c>
      <c r="M42" s="454">
        <f t="shared" si="21"/>
        <v>13</v>
      </c>
      <c r="N42" s="145" t="s">
        <v>391</v>
      </c>
      <c r="O42" s="128" t="s">
        <v>382</v>
      </c>
      <c r="P42" s="111"/>
      <c r="Q42" s="111"/>
      <c r="R42" s="111"/>
      <c r="S42" s="111"/>
      <c r="T42" s="111"/>
      <c r="U42" s="111"/>
      <c r="V42" s="139">
        <f t="shared" si="19"/>
        <v>0</v>
      </c>
    </row>
    <row r="43" spans="2:22" ht="15" x14ac:dyDescent="0.2">
      <c r="B43" s="454">
        <v>14</v>
      </c>
      <c r="C43" s="145" t="s">
        <v>164</v>
      </c>
      <c r="D43" s="128" t="s">
        <v>382</v>
      </c>
      <c r="E43" s="116"/>
      <c r="F43" s="103"/>
      <c r="G43" s="103"/>
      <c r="H43" s="103"/>
      <c r="I43" s="103"/>
      <c r="J43" s="105"/>
      <c r="K43" s="139">
        <f t="shared" si="18"/>
        <v>0</v>
      </c>
      <c r="M43" s="454">
        <v>14</v>
      </c>
      <c r="N43" s="145" t="s">
        <v>164</v>
      </c>
      <c r="O43" s="128" t="s">
        <v>382</v>
      </c>
      <c r="P43" s="111"/>
      <c r="Q43" s="111"/>
      <c r="R43" s="111"/>
      <c r="S43" s="111"/>
      <c r="T43" s="111"/>
      <c r="U43" s="111"/>
      <c r="V43" s="139">
        <f t="shared" si="19"/>
        <v>0</v>
      </c>
    </row>
    <row r="44" spans="2:22" ht="15" x14ac:dyDescent="0.2">
      <c r="B44" s="454">
        <v>15</v>
      </c>
      <c r="C44" s="145" t="s">
        <v>314</v>
      </c>
      <c r="D44" s="128" t="s">
        <v>382</v>
      </c>
      <c r="E44" s="101"/>
      <c r="F44" s="101"/>
      <c r="G44" s="101"/>
      <c r="H44" s="103"/>
      <c r="I44" s="103"/>
      <c r="J44" s="105"/>
      <c r="K44" s="139">
        <f t="shared" si="18"/>
        <v>0</v>
      </c>
      <c r="M44" s="454">
        <v>15</v>
      </c>
      <c r="N44" s="145" t="s">
        <v>314</v>
      </c>
      <c r="O44" s="128" t="s">
        <v>382</v>
      </c>
      <c r="P44" s="111"/>
      <c r="Q44" s="111"/>
      <c r="R44" s="111"/>
      <c r="S44" s="111"/>
      <c r="T44" s="111"/>
      <c r="U44" s="111"/>
      <c r="V44" s="139">
        <f t="shared" si="19"/>
        <v>0</v>
      </c>
    </row>
    <row r="45" spans="2:22" ht="15.75" thickBot="1" x14ac:dyDescent="0.25">
      <c r="B45" s="455">
        <v>16</v>
      </c>
      <c r="C45" s="147" t="s">
        <v>98</v>
      </c>
      <c r="D45" s="236" t="s">
        <v>382</v>
      </c>
      <c r="E45" s="144">
        <f t="shared" ref="E45:J45" si="22">SUM(E30:E44)</f>
        <v>0</v>
      </c>
      <c r="F45" s="144">
        <f t="shared" si="22"/>
        <v>0</v>
      </c>
      <c r="G45" s="144">
        <f t="shared" si="22"/>
        <v>0</v>
      </c>
      <c r="H45" s="144">
        <f t="shared" si="22"/>
        <v>0</v>
      </c>
      <c r="I45" s="144">
        <f t="shared" si="22"/>
        <v>0</v>
      </c>
      <c r="J45" s="144">
        <f t="shared" si="22"/>
        <v>0</v>
      </c>
      <c r="K45" s="138">
        <f t="shared" si="18"/>
        <v>0</v>
      </c>
      <c r="M45" s="455">
        <v>16</v>
      </c>
      <c r="N45" s="147" t="s">
        <v>98</v>
      </c>
      <c r="O45" s="236" t="s">
        <v>382</v>
      </c>
      <c r="P45" s="144">
        <f t="shared" ref="P45:U45" si="23">SUM(P30:P44)</f>
        <v>0</v>
      </c>
      <c r="Q45" s="144">
        <f t="shared" si="23"/>
        <v>0</v>
      </c>
      <c r="R45" s="144">
        <f t="shared" si="23"/>
        <v>0</v>
      </c>
      <c r="S45" s="144">
        <f t="shared" si="23"/>
        <v>0</v>
      </c>
      <c r="T45" s="144">
        <f t="shared" si="23"/>
        <v>0</v>
      </c>
      <c r="U45" s="144">
        <f t="shared" si="23"/>
        <v>0</v>
      </c>
      <c r="V45" s="139">
        <f t="shared" si="19"/>
        <v>0</v>
      </c>
    </row>
    <row r="47" spans="2:22" ht="15" thickBot="1" x14ac:dyDescent="0.25"/>
    <row r="48" spans="2:22" ht="15" x14ac:dyDescent="0.25">
      <c r="B48" s="595"/>
      <c r="C48" s="643"/>
      <c r="D48" s="388"/>
      <c r="E48" s="646"/>
      <c r="F48" s="636"/>
      <c r="G48" s="647"/>
      <c r="H48" s="648" t="str">
        <f>'Key inputs'!E34</f>
        <v>2023 UY</v>
      </c>
      <c r="I48" s="647"/>
      <c r="J48" s="636"/>
      <c r="K48" s="649"/>
      <c r="M48" s="595"/>
      <c r="N48" s="643"/>
      <c r="O48" s="388"/>
      <c r="P48" s="646"/>
      <c r="Q48" s="636"/>
      <c r="R48" s="647"/>
      <c r="S48" s="648" t="str">
        <f>'Key inputs'!I34</f>
        <v>2022 UY</v>
      </c>
      <c r="T48" s="647"/>
      <c r="U48" s="636"/>
      <c r="V48" s="649"/>
    </row>
    <row r="49" spans="2:22" ht="15" x14ac:dyDescent="0.2">
      <c r="B49" s="645"/>
      <c r="C49" s="644" t="str">
        <f>C27</f>
        <v>Year 2025</v>
      </c>
      <c r="D49" s="298" t="s">
        <v>192</v>
      </c>
      <c r="E49" s="307" t="s">
        <v>376</v>
      </c>
      <c r="F49" s="307" t="s">
        <v>377</v>
      </c>
      <c r="G49" s="308" t="s">
        <v>193</v>
      </c>
      <c r="H49" s="308" t="s">
        <v>378</v>
      </c>
      <c r="I49" s="308" t="s">
        <v>286</v>
      </c>
      <c r="J49" s="309" t="s">
        <v>379</v>
      </c>
      <c r="K49" s="310" t="s">
        <v>380</v>
      </c>
      <c r="M49" s="645"/>
      <c r="N49" s="644" t="str">
        <f>N27</f>
        <v>Year 2024</v>
      </c>
      <c r="O49" s="298" t="s">
        <v>192</v>
      </c>
      <c r="P49" s="307" t="s">
        <v>376</v>
      </c>
      <c r="Q49" s="307" t="s">
        <v>377</v>
      </c>
      <c r="R49" s="308" t="s">
        <v>193</v>
      </c>
      <c r="S49" s="308" t="s">
        <v>378</v>
      </c>
      <c r="T49" s="308" t="s">
        <v>286</v>
      </c>
      <c r="U49" s="309" t="s">
        <v>379</v>
      </c>
      <c r="V49" s="310" t="s">
        <v>380</v>
      </c>
    </row>
    <row r="50" spans="2:22" ht="15" x14ac:dyDescent="0.2">
      <c r="B50" s="598"/>
      <c r="C50" s="597"/>
      <c r="D50" s="299"/>
      <c r="E50" s="297" t="s">
        <v>398</v>
      </c>
      <c r="F50" s="296" t="s">
        <v>399</v>
      </c>
      <c r="G50" s="296" t="s">
        <v>400</v>
      </c>
      <c r="H50" s="296" t="s">
        <v>401</v>
      </c>
      <c r="I50" s="296" t="s">
        <v>402</v>
      </c>
      <c r="J50" s="296" t="s">
        <v>403</v>
      </c>
      <c r="K50" s="306" t="s">
        <v>404</v>
      </c>
      <c r="M50" s="598"/>
      <c r="N50" s="597"/>
      <c r="O50" s="299"/>
      <c r="P50" s="297" t="s">
        <v>398</v>
      </c>
      <c r="Q50" s="296" t="s">
        <v>399</v>
      </c>
      <c r="R50" s="296" t="s">
        <v>400</v>
      </c>
      <c r="S50" s="296" t="s">
        <v>401</v>
      </c>
      <c r="T50" s="296" t="s">
        <v>402</v>
      </c>
      <c r="U50" s="296" t="s">
        <v>403</v>
      </c>
      <c r="V50" s="306" t="s">
        <v>404</v>
      </c>
    </row>
    <row r="51" spans="2:22" ht="15" x14ac:dyDescent="0.2">
      <c r="B51" s="454"/>
      <c r="C51" s="450"/>
      <c r="D51" s="5"/>
      <c r="E51" s="5"/>
      <c r="F51" s="132"/>
      <c r="G51" s="132"/>
      <c r="H51" s="132"/>
      <c r="I51" s="132"/>
      <c r="J51" s="132"/>
      <c r="K51" s="133"/>
      <c r="M51" s="454"/>
      <c r="N51" s="450"/>
      <c r="O51" s="5"/>
      <c r="P51" s="5"/>
      <c r="Q51" s="132"/>
      <c r="R51" s="132"/>
      <c r="S51" s="132"/>
      <c r="T51" s="132"/>
      <c r="U51" s="132"/>
      <c r="V51" s="133"/>
    </row>
    <row r="52" spans="2:22" ht="28.5" x14ac:dyDescent="0.2">
      <c r="B52" s="454">
        <v>1</v>
      </c>
      <c r="C52" s="518" t="s">
        <v>381</v>
      </c>
      <c r="D52" s="128" t="s">
        <v>382</v>
      </c>
      <c r="E52" s="101"/>
      <c r="F52" s="101"/>
      <c r="G52" s="101"/>
      <c r="H52" s="101"/>
      <c r="I52" s="103"/>
      <c r="J52" s="105"/>
      <c r="K52" s="139">
        <f t="shared" ref="K52" si="24">SUM(E52:J52)</f>
        <v>0</v>
      </c>
      <c r="M52" s="454">
        <v>1</v>
      </c>
      <c r="N52" s="518" t="s">
        <v>381</v>
      </c>
      <c r="O52" s="128" t="s">
        <v>382</v>
      </c>
      <c r="P52" s="111"/>
      <c r="Q52" s="111"/>
      <c r="R52" s="111"/>
      <c r="S52" s="111"/>
      <c r="T52" s="111"/>
      <c r="U52" s="111"/>
      <c r="V52" s="139">
        <f t="shared" ref="V52" si="25">SUM(P52:U52)</f>
        <v>0</v>
      </c>
    </row>
    <row r="53" spans="2:22" ht="15" x14ac:dyDescent="0.2">
      <c r="B53" s="454">
        <f t="shared" ref="B53:B60" si="26">B52+1</f>
        <v>2</v>
      </c>
      <c r="C53" s="146" t="s">
        <v>383</v>
      </c>
      <c r="D53" s="128" t="s">
        <v>382</v>
      </c>
      <c r="E53" s="101"/>
      <c r="F53" s="101"/>
      <c r="G53" s="101"/>
      <c r="H53" s="101"/>
      <c r="I53" s="101"/>
      <c r="J53" s="105"/>
      <c r="K53" s="139">
        <f t="shared" ref="K53:K62" si="27">SUM(E53:J53)</f>
        <v>0</v>
      </c>
      <c r="M53" s="454">
        <f t="shared" ref="M53:M60" si="28">M52+1</f>
        <v>2</v>
      </c>
      <c r="N53" s="146" t="s">
        <v>383</v>
      </c>
      <c r="O53" s="128" t="s">
        <v>382</v>
      </c>
      <c r="P53" s="111"/>
      <c r="Q53" s="111"/>
      <c r="R53" s="111"/>
      <c r="S53" s="111"/>
      <c r="T53" s="111"/>
      <c r="U53" s="111"/>
      <c r="V53" s="139">
        <f t="shared" ref="V53:V60" si="29">SUM(P53:U53)</f>
        <v>0</v>
      </c>
    </row>
    <row r="54" spans="2:22" ht="15" x14ac:dyDescent="0.2">
      <c r="B54" s="454">
        <f t="shared" si="26"/>
        <v>3</v>
      </c>
      <c r="C54" s="146" t="s">
        <v>384</v>
      </c>
      <c r="D54" s="128" t="s">
        <v>382</v>
      </c>
      <c r="E54" s="127"/>
      <c r="F54" s="103"/>
      <c r="G54" s="103"/>
      <c r="H54" s="103"/>
      <c r="I54" s="103"/>
      <c r="J54" s="105"/>
      <c r="K54" s="139">
        <f t="shared" si="27"/>
        <v>0</v>
      </c>
      <c r="M54" s="454">
        <f t="shared" si="28"/>
        <v>3</v>
      </c>
      <c r="N54" s="146" t="s">
        <v>384</v>
      </c>
      <c r="O54" s="128" t="s">
        <v>382</v>
      </c>
      <c r="P54" s="111"/>
      <c r="Q54" s="111"/>
      <c r="R54" s="111"/>
      <c r="S54" s="111"/>
      <c r="T54" s="111"/>
      <c r="U54" s="111"/>
      <c r="V54" s="139">
        <f t="shared" si="29"/>
        <v>0</v>
      </c>
    </row>
    <row r="55" spans="2:22" ht="15" x14ac:dyDescent="0.2">
      <c r="B55" s="454">
        <f t="shared" si="26"/>
        <v>4</v>
      </c>
      <c r="C55" s="146" t="s">
        <v>385</v>
      </c>
      <c r="D55" s="128" t="s">
        <v>382</v>
      </c>
      <c r="E55" s="116"/>
      <c r="F55" s="103"/>
      <c r="G55" s="103"/>
      <c r="H55" s="103"/>
      <c r="I55" s="103"/>
      <c r="J55" s="105"/>
      <c r="K55" s="139">
        <f t="shared" si="27"/>
        <v>0</v>
      </c>
      <c r="M55" s="454">
        <f t="shared" si="28"/>
        <v>4</v>
      </c>
      <c r="N55" s="146" t="s">
        <v>385</v>
      </c>
      <c r="O55" s="128" t="s">
        <v>382</v>
      </c>
      <c r="P55" s="111"/>
      <c r="Q55" s="111"/>
      <c r="R55" s="111"/>
      <c r="S55" s="111"/>
      <c r="T55" s="111"/>
      <c r="U55" s="111"/>
      <c r="V55" s="139">
        <f t="shared" si="29"/>
        <v>0</v>
      </c>
    </row>
    <row r="56" spans="2:22" ht="15" x14ac:dyDescent="0.2">
      <c r="B56" s="454">
        <f t="shared" si="26"/>
        <v>5</v>
      </c>
      <c r="C56" s="146" t="s">
        <v>386</v>
      </c>
      <c r="D56" s="128" t="s">
        <v>382</v>
      </c>
      <c r="E56" s="101"/>
      <c r="F56" s="101"/>
      <c r="G56" s="101"/>
      <c r="H56" s="103"/>
      <c r="I56" s="103"/>
      <c r="J56" s="105"/>
      <c r="K56" s="139">
        <f t="shared" si="27"/>
        <v>0</v>
      </c>
      <c r="M56" s="454">
        <f t="shared" si="28"/>
        <v>5</v>
      </c>
      <c r="N56" s="146" t="s">
        <v>386</v>
      </c>
      <c r="O56" s="128" t="s">
        <v>382</v>
      </c>
      <c r="P56" s="111"/>
      <c r="Q56" s="111"/>
      <c r="R56" s="111"/>
      <c r="S56" s="111"/>
      <c r="T56" s="111"/>
      <c r="U56" s="111"/>
      <c r="V56" s="139">
        <f t="shared" si="29"/>
        <v>0</v>
      </c>
    </row>
    <row r="57" spans="2:22" ht="15" x14ac:dyDescent="0.2">
      <c r="B57" s="454">
        <f t="shared" si="26"/>
        <v>6</v>
      </c>
      <c r="C57" s="146" t="s">
        <v>387</v>
      </c>
      <c r="D57" s="128" t="s">
        <v>382</v>
      </c>
      <c r="E57" s="116"/>
      <c r="F57" s="103"/>
      <c r="G57" s="101"/>
      <c r="H57" s="103"/>
      <c r="I57" s="103"/>
      <c r="J57" s="105"/>
      <c r="K57" s="139">
        <f t="shared" si="27"/>
        <v>0</v>
      </c>
      <c r="M57" s="454">
        <f t="shared" si="28"/>
        <v>6</v>
      </c>
      <c r="N57" s="146" t="s">
        <v>387</v>
      </c>
      <c r="O57" s="128" t="s">
        <v>382</v>
      </c>
      <c r="P57" s="111"/>
      <c r="Q57" s="111"/>
      <c r="R57" s="111"/>
      <c r="S57" s="111"/>
      <c r="T57" s="111"/>
      <c r="U57" s="111"/>
      <c r="V57" s="139">
        <f t="shared" si="29"/>
        <v>0</v>
      </c>
    </row>
    <row r="58" spans="2:22" ht="15" x14ac:dyDescent="0.2">
      <c r="B58" s="454">
        <f t="shared" si="26"/>
        <v>7</v>
      </c>
      <c r="C58" s="146" t="s">
        <v>388</v>
      </c>
      <c r="D58" s="128" t="s">
        <v>382</v>
      </c>
      <c r="E58" s="130"/>
      <c r="F58" s="106"/>
      <c r="G58" s="107"/>
      <c r="H58" s="106"/>
      <c r="I58" s="106"/>
      <c r="J58" s="108"/>
      <c r="K58" s="140">
        <f t="shared" si="27"/>
        <v>0</v>
      </c>
      <c r="M58" s="454">
        <f t="shared" si="28"/>
        <v>7</v>
      </c>
      <c r="N58" s="146" t="s">
        <v>388</v>
      </c>
      <c r="O58" s="128" t="s">
        <v>382</v>
      </c>
      <c r="P58" s="111"/>
      <c r="Q58" s="111"/>
      <c r="R58" s="111"/>
      <c r="S58" s="111"/>
      <c r="T58" s="111"/>
      <c r="U58" s="111"/>
      <c r="V58" s="139">
        <f t="shared" si="29"/>
        <v>0</v>
      </c>
    </row>
    <row r="59" spans="2:22" ht="15" x14ac:dyDescent="0.2">
      <c r="B59" s="454">
        <f t="shared" si="26"/>
        <v>8</v>
      </c>
      <c r="C59" s="146" t="s">
        <v>389</v>
      </c>
      <c r="D59" s="128" t="s">
        <v>382</v>
      </c>
      <c r="E59" s="101"/>
      <c r="F59" s="101"/>
      <c r="G59" s="101"/>
      <c r="H59" s="106"/>
      <c r="I59" s="106"/>
      <c r="J59" s="108"/>
      <c r="K59" s="140">
        <f t="shared" si="27"/>
        <v>0</v>
      </c>
      <c r="M59" s="454">
        <f t="shared" si="28"/>
        <v>8</v>
      </c>
      <c r="N59" s="146" t="s">
        <v>389</v>
      </c>
      <c r="O59" s="128" t="s">
        <v>382</v>
      </c>
      <c r="P59" s="111"/>
      <c r="Q59" s="111"/>
      <c r="R59" s="111"/>
      <c r="S59" s="111"/>
      <c r="T59" s="111"/>
      <c r="U59" s="111"/>
      <c r="V59" s="139">
        <f t="shared" si="29"/>
        <v>0</v>
      </c>
    </row>
    <row r="60" spans="2:22" ht="15" x14ac:dyDescent="0.2">
      <c r="B60" s="454">
        <f t="shared" si="26"/>
        <v>9</v>
      </c>
      <c r="C60" s="146" t="s">
        <v>293</v>
      </c>
      <c r="D60" s="128" t="s">
        <v>382</v>
      </c>
      <c r="E60" s="116"/>
      <c r="F60" s="103"/>
      <c r="G60" s="513"/>
      <c r="H60" s="103"/>
      <c r="I60" s="105"/>
      <c r="J60" s="105"/>
      <c r="K60" s="140">
        <f t="shared" si="27"/>
        <v>0</v>
      </c>
      <c r="M60" s="454">
        <f t="shared" si="28"/>
        <v>9</v>
      </c>
      <c r="N60" s="146" t="s">
        <v>293</v>
      </c>
      <c r="O60" s="128" t="s">
        <v>382</v>
      </c>
      <c r="P60" s="111"/>
      <c r="Q60" s="111"/>
      <c r="R60" s="111"/>
      <c r="S60" s="111"/>
      <c r="T60" s="111"/>
      <c r="U60" s="111"/>
      <c r="V60" s="139">
        <f t="shared" si="29"/>
        <v>0</v>
      </c>
    </row>
    <row r="61" spans="2:22" ht="15" x14ac:dyDescent="0.2">
      <c r="B61" s="454">
        <f>B60+1</f>
        <v>10</v>
      </c>
      <c r="C61" s="145" t="s">
        <v>390</v>
      </c>
      <c r="D61" s="128" t="s">
        <v>382</v>
      </c>
      <c r="E61" s="127"/>
      <c r="F61" s="101"/>
      <c r="G61" s="101"/>
      <c r="H61" s="101"/>
      <c r="I61" s="109"/>
      <c r="J61" s="110"/>
      <c r="K61" s="140">
        <f t="shared" si="27"/>
        <v>0</v>
      </c>
      <c r="M61" s="454">
        <f>M60+1</f>
        <v>10</v>
      </c>
      <c r="N61" s="145" t="s">
        <v>390</v>
      </c>
      <c r="O61" s="128" t="s">
        <v>382</v>
      </c>
      <c r="P61" s="111"/>
      <c r="Q61" s="111"/>
      <c r="R61" s="111"/>
      <c r="S61" s="111"/>
      <c r="T61" s="111"/>
      <c r="U61" s="111"/>
      <c r="V61" s="141">
        <f t="shared" ref="V61:V67" si="30">SUM(P61:U61)</f>
        <v>0</v>
      </c>
    </row>
    <row r="62" spans="2:22" ht="15" x14ac:dyDescent="0.2">
      <c r="B62" s="454">
        <f>B61+1</f>
        <v>11</v>
      </c>
      <c r="C62" s="145" t="s">
        <v>305</v>
      </c>
      <c r="D62" s="128" t="s">
        <v>382</v>
      </c>
      <c r="E62" s="116"/>
      <c r="F62" s="103"/>
      <c r="G62" s="103"/>
      <c r="H62" s="103"/>
      <c r="I62" s="103"/>
      <c r="J62" s="105"/>
      <c r="K62" s="140">
        <f t="shared" si="27"/>
        <v>0</v>
      </c>
      <c r="M62" s="454">
        <f>M61+1</f>
        <v>11</v>
      </c>
      <c r="N62" s="145" t="s">
        <v>305</v>
      </c>
      <c r="O62" s="128" t="s">
        <v>382</v>
      </c>
      <c r="P62" s="111"/>
      <c r="Q62" s="111"/>
      <c r="R62" s="111"/>
      <c r="S62" s="111"/>
      <c r="T62" s="111"/>
      <c r="U62" s="114"/>
      <c r="V62" s="139">
        <f t="shared" si="30"/>
        <v>0</v>
      </c>
    </row>
    <row r="63" spans="2:22" ht="15" x14ac:dyDescent="0.2">
      <c r="B63" s="454">
        <f t="shared" ref="B63:B64" si="31">B62+1</f>
        <v>12</v>
      </c>
      <c r="C63" s="145" t="s">
        <v>307</v>
      </c>
      <c r="D63" s="128" t="s">
        <v>382</v>
      </c>
      <c r="E63" s="116"/>
      <c r="F63" s="103"/>
      <c r="G63" s="103"/>
      <c r="H63" s="103"/>
      <c r="I63" s="105"/>
      <c r="J63" s="105"/>
      <c r="K63" s="139">
        <f t="shared" ref="K63:K67" si="32">SUM(E63:J63)</f>
        <v>0</v>
      </c>
      <c r="M63" s="454">
        <f t="shared" ref="M63:M64" si="33">M62+1</f>
        <v>12</v>
      </c>
      <c r="N63" s="145" t="s">
        <v>307</v>
      </c>
      <c r="O63" s="128" t="s">
        <v>382</v>
      </c>
      <c r="P63" s="111"/>
      <c r="Q63" s="111"/>
      <c r="R63" s="111"/>
      <c r="S63" s="111"/>
      <c r="T63" s="111"/>
      <c r="U63" s="114"/>
      <c r="V63" s="139">
        <f t="shared" si="30"/>
        <v>0</v>
      </c>
    </row>
    <row r="64" spans="2:22" ht="15" x14ac:dyDescent="0.2">
      <c r="B64" s="454">
        <f t="shared" si="31"/>
        <v>13</v>
      </c>
      <c r="C64" s="145" t="s">
        <v>391</v>
      </c>
      <c r="D64" s="128" t="s">
        <v>382</v>
      </c>
      <c r="E64" s="116"/>
      <c r="F64" s="103"/>
      <c r="G64" s="103"/>
      <c r="H64" s="103"/>
      <c r="I64" s="103"/>
      <c r="J64" s="105"/>
      <c r="K64" s="139">
        <f t="shared" si="32"/>
        <v>0</v>
      </c>
      <c r="M64" s="454">
        <f t="shared" si="33"/>
        <v>13</v>
      </c>
      <c r="N64" s="145" t="s">
        <v>391</v>
      </c>
      <c r="O64" s="128" t="s">
        <v>382</v>
      </c>
      <c r="P64" s="111"/>
      <c r="Q64" s="111"/>
      <c r="R64" s="111"/>
      <c r="S64" s="111"/>
      <c r="T64" s="111"/>
      <c r="U64" s="111"/>
      <c r="V64" s="139">
        <f t="shared" si="30"/>
        <v>0</v>
      </c>
    </row>
    <row r="65" spans="2:22" ht="15" x14ac:dyDescent="0.2">
      <c r="B65" s="454">
        <v>14</v>
      </c>
      <c r="C65" s="145" t="s">
        <v>164</v>
      </c>
      <c r="D65" s="128" t="s">
        <v>382</v>
      </c>
      <c r="E65" s="116"/>
      <c r="F65" s="103"/>
      <c r="G65" s="103"/>
      <c r="H65" s="103"/>
      <c r="I65" s="103"/>
      <c r="J65" s="105"/>
      <c r="K65" s="139">
        <f t="shared" si="32"/>
        <v>0</v>
      </c>
      <c r="M65" s="454">
        <v>14</v>
      </c>
      <c r="N65" s="145" t="s">
        <v>164</v>
      </c>
      <c r="O65" s="128" t="s">
        <v>382</v>
      </c>
      <c r="P65" s="111"/>
      <c r="Q65" s="111"/>
      <c r="R65" s="111"/>
      <c r="S65" s="111"/>
      <c r="T65" s="111"/>
      <c r="U65" s="111"/>
      <c r="V65" s="139">
        <f t="shared" si="30"/>
        <v>0</v>
      </c>
    </row>
    <row r="66" spans="2:22" ht="15" x14ac:dyDescent="0.2">
      <c r="B66" s="454">
        <v>15</v>
      </c>
      <c r="C66" s="145" t="s">
        <v>314</v>
      </c>
      <c r="D66" s="128" t="s">
        <v>382</v>
      </c>
      <c r="E66" s="101"/>
      <c r="F66" s="101"/>
      <c r="G66" s="101"/>
      <c r="H66" s="103"/>
      <c r="I66" s="103"/>
      <c r="J66" s="105"/>
      <c r="K66" s="139">
        <f t="shared" si="32"/>
        <v>0</v>
      </c>
      <c r="M66" s="454">
        <v>15</v>
      </c>
      <c r="N66" s="145" t="s">
        <v>314</v>
      </c>
      <c r="O66" s="128" t="s">
        <v>382</v>
      </c>
      <c r="P66" s="111"/>
      <c r="Q66" s="111"/>
      <c r="R66" s="111"/>
      <c r="S66" s="111"/>
      <c r="T66" s="111"/>
      <c r="U66" s="111"/>
      <c r="V66" s="139">
        <f t="shared" si="30"/>
        <v>0</v>
      </c>
    </row>
    <row r="67" spans="2:22" ht="15.75" thickBot="1" x14ac:dyDescent="0.25">
      <c r="B67" s="455">
        <v>16</v>
      </c>
      <c r="C67" s="147" t="s">
        <v>98</v>
      </c>
      <c r="D67" s="236" t="s">
        <v>382</v>
      </c>
      <c r="E67" s="144">
        <f t="shared" ref="E67:J67" si="34">SUM(E52:E66)</f>
        <v>0</v>
      </c>
      <c r="F67" s="144">
        <f t="shared" si="34"/>
        <v>0</v>
      </c>
      <c r="G67" s="144">
        <f t="shared" si="34"/>
        <v>0</v>
      </c>
      <c r="H67" s="144">
        <f t="shared" si="34"/>
        <v>0</v>
      </c>
      <c r="I67" s="144">
        <f t="shared" si="34"/>
        <v>0</v>
      </c>
      <c r="J67" s="144">
        <f t="shared" si="34"/>
        <v>0</v>
      </c>
      <c r="K67" s="138">
        <f t="shared" si="32"/>
        <v>0</v>
      </c>
      <c r="M67" s="455">
        <v>16</v>
      </c>
      <c r="N67" s="147" t="s">
        <v>98</v>
      </c>
      <c r="O67" s="236" t="s">
        <v>382</v>
      </c>
      <c r="P67" s="144">
        <f t="shared" ref="P67:U67" si="35">SUM(P52:P66)</f>
        <v>0</v>
      </c>
      <c r="Q67" s="144">
        <f t="shared" si="35"/>
        <v>0</v>
      </c>
      <c r="R67" s="144">
        <f t="shared" si="35"/>
        <v>0</v>
      </c>
      <c r="S67" s="144">
        <f t="shared" si="35"/>
        <v>0</v>
      </c>
      <c r="T67" s="144">
        <f t="shared" si="35"/>
        <v>0</v>
      </c>
      <c r="U67" s="144">
        <f t="shared" si="35"/>
        <v>0</v>
      </c>
      <c r="V67" s="138">
        <f t="shared" si="30"/>
        <v>0</v>
      </c>
    </row>
    <row r="68" spans="2:22" outlineLevel="1" x14ac:dyDescent="0.2"/>
    <row r="69" spans="2:22" ht="15" outlineLevel="1" thickBot="1" x14ac:dyDescent="0.25"/>
    <row r="70" spans="2:22" ht="15" outlineLevel="1" x14ac:dyDescent="0.25">
      <c r="B70" s="595"/>
      <c r="C70" s="643"/>
      <c r="D70" s="388"/>
      <c r="E70" s="646"/>
      <c r="F70" s="636"/>
      <c r="G70" s="647"/>
      <c r="H70" s="648" t="str">
        <f>LEFT(H48,4)-1&amp;" UY"</f>
        <v>2022 UY</v>
      </c>
      <c r="I70" s="647"/>
      <c r="J70" s="636"/>
      <c r="K70" s="649"/>
      <c r="M70" s="595"/>
      <c r="N70" s="643"/>
      <c r="O70" s="388"/>
      <c r="P70" s="646"/>
      <c r="Q70" s="636"/>
      <c r="R70" s="647"/>
      <c r="S70" s="648" t="str">
        <f>LEFT(S48,4)-1&amp;" UY"</f>
        <v>2021 UY</v>
      </c>
      <c r="T70" s="647"/>
      <c r="U70" s="636"/>
      <c r="V70" s="649"/>
    </row>
    <row r="71" spans="2:22" ht="15" outlineLevel="1" x14ac:dyDescent="0.2">
      <c r="B71" s="645"/>
      <c r="C71" s="644" t="str">
        <f>C49</f>
        <v>Year 2025</v>
      </c>
      <c r="D71" s="298" t="s">
        <v>192</v>
      </c>
      <c r="E71" s="307" t="s">
        <v>376</v>
      </c>
      <c r="F71" s="307" t="s">
        <v>377</v>
      </c>
      <c r="G71" s="308" t="s">
        <v>193</v>
      </c>
      <c r="H71" s="308" t="s">
        <v>378</v>
      </c>
      <c r="I71" s="308" t="s">
        <v>286</v>
      </c>
      <c r="J71" s="309" t="s">
        <v>379</v>
      </c>
      <c r="K71" s="310" t="s">
        <v>380</v>
      </c>
      <c r="M71" s="645"/>
      <c r="N71" s="644" t="str">
        <f>N49</f>
        <v>Year 2024</v>
      </c>
      <c r="O71" s="298" t="s">
        <v>192</v>
      </c>
      <c r="P71" s="307" t="s">
        <v>376</v>
      </c>
      <c r="Q71" s="307" t="s">
        <v>377</v>
      </c>
      <c r="R71" s="308" t="s">
        <v>193</v>
      </c>
      <c r="S71" s="308" t="s">
        <v>378</v>
      </c>
      <c r="T71" s="308" t="s">
        <v>286</v>
      </c>
      <c r="U71" s="309" t="s">
        <v>379</v>
      </c>
      <c r="V71" s="310" t="s">
        <v>380</v>
      </c>
    </row>
    <row r="72" spans="2:22" ht="15" outlineLevel="1" x14ac:dyDescent="0.2">
      <c r="B72" s="598"/>
      <c r="C72" s="597"/>
      <c r="D72" s="299"/>
      <c r="E72" s="297" t="s">
        <v>405</v>
      </c>
      <c r="F72" s="296" t="s">
        <v>406</v>
      </c>
      <c r="G72" s="296" t="s">
        <v>407</v>
      </c>
      <c r="H72" s="296" t="s">
        <v>408</v>
      </c>
      <c r="I72" s="296" t="s">
        <v>409</v>
      </c>
      <c r="J72" s="296" t="s">
        <v>377</v>
      </c>
      <c r="K72" s="306" t="s">
        <v>410</v>
      </c>
      <c r="M72" s="598"/>
      <c r="N72" s="597"/>
      <c r="O72" s="299"/>
      <c r="P72" s="297" t="s">
        <v>405</v>
      </c>
      <c r="Q72" s="296" t="s">
        <v>406</v>
      </c>
      <c r="R72" s="296" t="s">
        <v>407</v>
      </c>
      <c r="S72" s="296" t="s">
        <v>408</v>
      </c>
      <c r="T72" s="296" t="s">
        <v>409</v>
      </c>
      <c r="U72" s="296" t="s">
        <v>377</v>
      </c>
      <c r="V72" s="306" t="s">
        <v>410</v>
      </c>
    </row>
    <row r="73" spans="2:22" ht="15" outlineLevel="1" x14ac:dyDescent="0.2">
      <c r="B73" s="454"/>
      <c r="C73" s="450"/>
      <c r="D73" s="5"/>
      <c r="E73" s="5"/>
      <c r="F73" s="132"/>
      <c r="G73" s="132"/>
      <c r="H73" s="132"/>
      <c r="I73" s="132"/>
      <c r="J73" s="132"/>
      <c r="K73" s="133"/>
      <c r="M73" s="454"/>
      <c r="N73" s="450"/>
      <c r="O73" s="5"/>
      <c r="P73" s="5"/>
      <c r="Q73" s="132"/>
      <c r="R73" s="132"/>
      <c r="S73" s="132"/>
      <c r="T73" s="132"/>
      <c r="U73" s="132"/>
      <c r="V73" s="133"/>
    </row>
    <row r="74" spans="2:22" ht="28.5" outlineLevel="1" x14ac:dyDescent="0.2">
      <c r="B74" s="454">
        <v>1</v>
      </c>
      <c r="C74" s="518" t="s">
        <v>381</v>
      </c>
      <c r="D74" s="128" t="s">
        <v>382</v>
      </c>
      <c r="E74" s="116"/>
      <c r="F74" s="116"/>
      <c r="G74" s="103"/>
      <c r="H74" s="103"/>
      <c r="I74" s="103"/>
      <c r="J74" s="105"/>
      <c r="K74" s="139">
        <f t="shared" ref="K74" si="36">SUM(E74:J74)</f>
        <v>0</v>
      </c>
      <c r="M74" s="454">
        <v>1</v>
      </c>
      <c r="N74" s="518" t="s">
        <v>381</v>
      </c>
      <c r="O74" s="128" t="s">
        <v>382</v>
      </c>
      <c r="P74" s="111"/>
      <c r="Q74" s="111"/>
      <c r="R74" s="111"/>
      <c r="S74" s="111"/>
      <c r="T74" s="111"/>
      <c r="U74" s="111"/>
      <c r="V74" s="139">
        <f t="shared" ref="V74" si="37">SUM(P74:U74)</f>
        <v>0</v>
      </c>
    </row>
    <row r="75" spans="2:22" ht="15" outlineLevel="1" x14ac:dyDescent="0.2">
      <c r="B75" s="454">
        <f t="shared" ref="B75:B82" si="38">B74+1</f>
        <v>2</v>
      </c>
      <c r="C75" s="146" t="s">
        <v>383</v>
      </c>
      <c r="D75" s="128" t="s">
        <v>382</v>
      </c>
      <c r="E75" s="116"/>
      <c r="F75" s="116"/>
      <c r="G75" s="103"/>
      <c r="H75" s="103"/>
      <c r="I75" s="103"/>
      <c r="J75" s="105"/>
      <c r="K75" s="139">
        <f t="shared" ref="K75:K78" si="39">SUM(E75:J75)</f>
        <v>0</v>
      </c>
      <c r="M75" s="454">
        <f t="shared" ref="M75:M82" si="40">M74+1</f>
        <v>2</v>
      </c>
      <c r="N75" s="146" t="s">
        <v>383</v>
      </c>
      <c r="O75" s="128" t="s">
        <v>382</v>
      </c>
      <c r="P75" s="111"/>
      <c r="Q75" s="111"/>
      <c r="R75" s="111"/>
      <c r="S75" s="111"/>
      <c r="T75" s="111"/>
      <c r="U75" s="111"/>
      <c r="V75" s="139">
        <f t="shared" ref="V75:V83" si="41">SUM(P75:U75)</f>
        <v>0</v>
      </c>
    </row>
    <row r="76" spans="2:22" ht="15" outlineLevel="1" x14ac:dyDescent="0.2">
      <c r="B76" s="454">
        <f t="shared" si="38"/>
        <v>3</v>
      </c>
      <c r="C76" s="146" t="s">
        <v>384</v>
      </c>
      <c r="D76" s="128" t="s">
        <v>382</v>
      </c>
      <c r="E76" s="127"/>
      <c r="F76" s="103"/>
      <c r="G76" s="103"/>
      <c r="H76" s="103"/>
      <c r="I76" s="103"/>
      <c r="J76" s="105"/>
      <c r="K76" s="139">
        <f t="shared" si="39"/>
        <v>0</v>
      </c>
      <c r="M76" s="454">
        <f t="shared" si="40"/>
        <v>3</v>
      </c>
      <c r="N76" s="146" t="s">
        <v>384</v>
      </c>
      <c r="O76" s="128" t="s">
        <v>382</v>
      </c>
      <c r="P76" s="111"/>
      <c r="Q76" s="111"/>
      <c r="R76" s="111"/>
      <c r="S76" s="111"/>
      <c r="T76" s="111"/>
      <c r="U76" s="111"/>
      <c r="V76" s="139">
        <f t="shared" si="41"/>
        <v>0</v>
      </c>
    </row>
    <row r="77" spans="2:22" ht="15" outlineLevel="1" x14ac:dyDescent="0.2">
      <c r="B77" s="454">
        <f t="shared" si="38"/>
        <v>4</v>
      </c>
      <c r="C77" s="146" t="s">
        <v>385</v>
      </c>
      <c r="D77" s="128" t="s">
        <v>382</v>
      </c>
      <c r="E77" s="116"/>
      <c r="F77" s="103"/>
      <c r="G77" s="103"/>
      <c r="H77" s="103"/>
      <c r="I77" s="103"/>
      <c r="J77" s="105"/>
      <c r="K77" s="139">
        <f t="shared" si="39"/>
        <v>0</v>
      </c>
      <c r="M77" s="454">
        <f t="shared" si="40"/>
        <v>4</v>
      </c>
      <c r="N77" s="146" t="s">
        <v>385</v>
      </c>
      <c r="O77" s="128" t="s">
        <v>382</v>
      </c>
      <c r="P77" s="111"/>
      <c r="Q77" s="111"/>
      <c r="R77" s="111"/>
      <c r="S77" s="111"/>
      <c r="T77" s="111"/>
      <c r="U77" s="111"/>
      <c r="V77" s="139">
        <f t="shared" si="41"/>
        <v>0</v>
      </c>
    </row>
    <row r="78" spans="2:22" ht="15" outlineLevel="1" x14ac:dyDescent="0.2">
      <c r="B78" s="454">
        <f t="shared" si="38"/>
        <v>5</v>
      </c>
      <c r="C78" s="146" t="s">
        <v>386</v>
      </c>
      <c r="D78" s="128" t="s">
        <v>382</v>
      </c>
      <c r="E78" s="116"/>
      <c r="F78" s="103"/>
      <c r="G78" s="103"/>
      <c r="H78" s="103"/>
      <c r="I78" s="103"/>
      <c r="J78" s="105"/>
      <c r="K78" s="139">
        <f t="shared" si="39"/>
        <v>0</v>
      </c>
      <c r="M78" s="454">
        <f t="shared" si="40"/>
        <v>5</v>
      </c>
      <c r="N78" s="146" t="s">
        <v>386</v>
      </c>
      <c r="O78" s="128" t="s">
        <v>382</v>
      </c>
      <c r="P78" s="111"/>
      <c r="Q78" s="111"/>
      <c r="R78" s="111"/>
      <c r="S78" s="111"/>
      <c r="T78" s="111"/>
      <c r="U78" s="111"/>
      <c r="V78" s="139">
        <f t="shared" si="41"/>
        <v>0</v>
      </c>
    </row>
    <row r="79" spans="2:22" ht="15" outlineLevel="1" x14ac:dyDescent="0.2">
      <c r="B79" s="454">
        <f t="shared" si="38"/>
        <v>6</v>
      </c>
      <c r="C79" s="146" t="s">
        <v>387</v>
      </c>
      <c r="D79" s="128" t="s">
        <v>382</v>
      </c>
      <c r="E79" s="116"/>
      <c r="F79" s="103"/>
      <c r="G79" s="103"/>
      <c r="H79" s="103"/>
      <c r="I79" s="103"/>
      <c r="J79" s="105"/>
      <c r="K79" s="139">
        <f>SUM(E79:J79)</f>
        <v>0</v>
      </c>
      <c r="M79" s="454">
        <f t="shared" si="40"/>
        <v>6</v>
      </c>
      <c r="N79" s="146" t="s">
        <v>387</v>
      </c>
      <c r="O79" s="128" t="s">
        <v>382</v>
      </c>
      <c r="P79" s="111"/>
      <c r="Q79" s="111"/>
      <c r="R79" s="111"/>
      <c r="S79" s="111"/>
      <c r="T79" s="111"/>
      <c r="U79" s="111"/>
      <c r="V79" s="139">
        <f t="shared" si="41"/>
        <v>0</v>
      </c>
    </row>
    <row r="80" spans="2:22" ht="15" outlineLevel="1" x14ac:dyDescent="0.2">
      <c r="B80" s="454">
        <f t="shared" si="38"/>
        <v>7</v>
      </c>
      <c r="C80" s="146" t="s">
        <v>388</v>
      </c>
      <c r="D80" s="128" t="s">
        <v>382</v>
      </c>
      <c r="E80" s="130"/>
      <c r="F80" s="106"/>
      <c r="G80" s="107"/>
      <c r="H80" s="106"/>
      <c r="I80" s="106"/>
      <c r="J80" s="108"/>
      <c r="K80" s="139">
        <f t="shared" ref="K80:K82" si="42">SUM(E80:J80)</f>
        <v>0</v>
      </c>
      <c r="M80" s="454">
        <f t="shared" si="40"/>
        <v>7</v>
      </c>
      <c r="N80" s="146" t="s">
        <v>388</v>
      </c>
      <c r="O80" s="128" t="s">
        <v>382</v>
      </c>
      <c r="P80" s="111"/>
      <c r="Q80" s="111"/>
      <c r="R80" s="111"/>
      <c r="S80" s="111"/>
      <c r="T80" s="111"/>
      <c r="U80" s="111"/>
      <c r="V80" s="139">
        <f t="shared" si="41"/>
        <v>0</v>
      </c>
    </row>
    <row r="81" spans="2:22" ht="15" outlineLevel="1" x14ac:dyDescent="0.2">
      <c r="B81" s="454">
        <f t="shared" si="38"/>
        <v>8</v>
      </c>
      <c r="C81" s="146" t="s">
        <v>389</v>
      </c>
      <c r="D81" s="128" t="s">
        <v>382</v>
      </c>
      <c r="E81" s="130"/>
      <c r="F81" s="106"/>
      <c r="G81" s="107"/>
      <c r="H81" s="106"/>
      <c r="I81" s="106"/>
      <c r="J81" s="108"/>
      <c r="K81" s="139">
        <f t="shared" si="42"/>
        <v>0</v>
      </c>
      <c r="M81" s="454">
        <f t="shared" si="40"/>
        <v>8</v>
      </c>
      <c r="N81" s="146" t="s">
        <v>389</v>
      </c>
      <c r="O81" s="128" t="s">
        <v>382</v>
      </c>
      <c r="P81" s="111"/>
      <c r="Q81" s="111"/>
      <c r="R81" s="111"/>
      <c r="S81" s="111"/>
      <c r="T81" s="111"/>
      <c r="U81" s="111"/>
      <c r="V81" s="139">
        <f t="shared" si="41"/>
        <v>0</v>
      </c>
    </row>
    <row r="82" spans="2:22" ht="15" outlineLevel="1" x14ac:dyDescent="0.2">
      <c r="B82" s="454">
        <f t="shared" si="38"/>
        <v>9</v>
      </c>
      <c r="C82" s="146" t="s">
        <v>293</v>
      </c>
      <c r="D82" s="128" t="s">
        <v>382</v>
      </c>
      <c r="E82" s="116"/>
      <c r="F82" s="103"/>
      <c r="G82" s="513"/>
      <c r="H82" s="103"/>
      <c r="I82" s="103"/>
      <c r="J82" s="105"/>
      <c r="K82" s="139">
        <f t="shared" si="42"/>
        <v>0</v>
      </c>
      <c r="M82" s="454">
        <f t="shared" si="40"/>
        <v>9</v>
      </c>
      <c r="N82" s="146" t="s">
        <v>293</v>
      </c>
      <c r="O82" s="128" t="s">
        <v>382</v>
      </c>
      <c r="P82" s="111"/>
      <c r="Q82" s="111"/>
      <c r="R82" s="111"/>
      <c r="S82" s="111"/>
      <c r="T82" s="111"/>
      <c r="U82" s="111"/>
      <c r="V82" s="139">
        <f t="shared" si="41"/>
        <v>0</v>
      </c>
    </row>
    <row r="83" spans="2:22" ht="15" outlineLevel="1" x14ac:dyDescent="0.2">
      <c r="B83" s="454">
        <f>B82+1</f>
        <v>10</v>
      </c>
      <c r="C83" s="145" t="s">
        <v>390</v>
      </c>
      <c r="D83" s="128" t="s">
        <v>382</v>
      </c>
      <c r="E83" s="127"/>
      <c r="F83" s="109"/>
      <c r="G83" s="109"/>
      <c r="H83" s="109"/>
      <c r="I83" s="109"/>
      <c r="J83" s="110"/>
      <c r="K83" s="141">
        <f t="shared" ref="K83:K89" si="43">SUM(E83:J83)</f>
        <v>0</v>
      </c>
      <c r="M83" s="454">
        <f>M82+1</f>
        <v>10</v>
      </c>
      <c r="N83" s="145" t="s">
        <v>390</v>
      </c>
      <c r="O83" s="128" t="s">
        <v>382</v>
      </c>
      <c r="P83" s="111"/>
      <c r="Q83" s="111"/>
      <c r="R83" s="111"/>
      <c r="S83" s="111"/>
      <c r="T83" s="111"/>
      <c r="U83" s="111"/>
      <c r="V83" s="139">
        <f t="shared" si="41"/>
        <v>0</v>
      </c>
    </row>
    <row r="84" spans="2:22" ht="15" outlineLevel="1" x14ac:dyDescent="0.2">
      <c r="B84" s="454">
        <f>B83+1</f>
        <v>11</v>
      </c>
      <c r="C84" s="145" t="s">
        <v>305</v>
      </c>
      <c r="D84" s="128" t="s">
        <v>382</v>
      </c>
      <c r="E84" s="116"/>
      <c r="F84" s="103"/>
      <c r="G84" s="103"/>
      <c r="H84" s="103"/>
      <c r="I84" s="103"/>
      <c r="J84" s="105"/>
      <c r="K84" s="139">
        <f t="shared" si="43"/>
        <v>0</v>
      </c>
      <c r="M84" s="454">
        <f>M83+1</f>
        <v>11</v>
      </c>
      <c r="N84" s="145" t="s">
        <v>305</v>
      </c>
      <c r="O84" s="128" t="s">
        <v>382</v>
      </c>
      <c r="P84" s="111"/>
      <c r="Q84" s="111"/>
      <c r="R84" s="111"/>
      <c r="S84" s="111"/>
      <c r="T84" s="111"/>
      <c r="U84" s="111"/>
      <c r="V84" s="139">
        <f t="shared" ref="V84:V89" si="44">SUM(P84:U84)</f>
        <v>0</v>
      </c>
    </row>
    <row r="85" spans="2:22" ht="15" outlineLevel="1" x14ac:dyDescent="0.2">
      <c r="B85" s="454">
        <f t="shared" ref="B85:B86" si="45">B84+1</f>
        <v>12</v>
      </c>
      <c r="C85" s="145" t="s">
        <v>307</v>
      </c>
      <c r="D85" s="128" t="s">
        <v>382</v>
      </c>
      <c r="E85" s="116"/>
      <c r="F85" s="103"/>
      <c r="G85" s="103"/>
      <c r="H85" s="103"/>
      <c r="I85" s="103"/>
      <c r="J85" s="105"/>
      <c r="K85" s="139">
        <f t="shared" si="43"/>
        <v>0</v>
      </c>
      <c r="M85" s="454">
        <f t="shared" ref="M85:M86" si="46">M84+1</f>
        <v>12</v>
      </c>
      <c r="N85" s="145" t="s">
        <v>307</v>
      </c>
      <c r="O85" s="128" t="s">
        <v>382</v>
      </c>
      <c r="P85" s="111"/>
      <c r="Q85" s="111"/>
      <c r="R85" s="111"/>
      <c r="S85" s="111"/>
      <c r="T85" s="111"/>
      <c r="U85" s="111"/>
      <c r="V85" s="139">
        <f t="shared" si="44"/>
        <v>0</v>
      </c>
    </row>
    <row r="86" spans="2:22" ht="15" outlineLevel="1" x14ac:dyDescent="0.2">
      <c r="B86" s="454">
        <f t="shared" si="45"/>
        <v>13</v>
      </c>
      <c r="C86" s="145" t="s">
        <v>391</v>
      </c>
      <c r="D86" s="128" t="s">
        <v>382</v>
      </c>
      <c r="E86" s="116"/>
      <c r="F86" s="103"/>
      <c r="G86" s="103"/>
      <c r="H86" s="103"/>
      <c r="I86" s="103"/>
      <c r="J86" s="105"/>
      <c r="K86" s="139">
        <f t="shared" si="43"/>
        <v>0</v>
      </c>
      <c r="M86" s="454">
        <f t="shared" si="46"/>
        <v>13</v>
      </c>
      <c r="N86" s="145" t="s">
        <v>391</v>
      </c>
      <c r="O86" s="128" t="s">
        <v>382</v>
      </c>
      <c r="P86" s="111"/>
      <c r="Q86" s="111"/>
      <c r="R86" s="111"/>
      <c r="S86" s="111"/>
      <c r="T86" s="111"/>
      <c r="U86" s="111"/>
      <c r="V86" s="139">
        <f t="shared" si="44"/>
        <v>0</v>
      </c>
    </row>
    <row r="87" spans="2:22" ht="15" outlineLevel="1" x14ac:dyDescent="0.2">
      <c r="B87" s="454">
        <v>14</v>
      </c>
      <c r="C87" s="145" t="s">
        <v>164</v>
      </c>
      <c r="D87" s="128" t="s">
        <v>382</v>
      </c>
      <c r="E87" s="116"/>
      <c r="F87" s="103"/>
      <c r="G87" s="103"/>
      <c r="H87" s="103"/>
      <c r="I87" s="103"/>
      <c r="J87" s="105"/>
      <c r="K87" s="139">
        <f t="shared" ref="K87" si="47">SUM(E87:J87)</f>
        <v>0</v>
      </c>
      <c r="M87" s="454">
        <v>14</v>
      </c>
      <c r="N87" s="145" t="s">
        <v>164</v>
      </c>
      <c r="O87" s="128" t="s">
        <v>382</v>
      </c>
      <c r="P87" s="111"/>
      <c r="Q87" s="111"/>
      <c r="R87" s="111"/>
      <c r="S87" s="111"/>
      <c r="T87" s="111"/>
      <c r="U87" s="111"/>
      <c r="V87" s="139">
        <f t="shared" ref="V87" si="48">SUM(P87:U87)</f>
        <v>0</v>
      </c>
    </row>
    <row r="88" spans="2:22" ht="15" outlineLevel="1" x14ac:dyDescent="0.2">
      <c r="B88" s="454">
        <v>15</v>
      </c>
      <c r="C88" s="145" t="s">
        <v>314</v>
      </c>
      <c r="D88" s="128" t="s">
        <v>382</v>
      </c>
      <c r="E88" s="116"/>
      <c r="F88" s="103"/>
      <c r="G88" s="103"/>
      <c r="H88" s="103"/>
      <c r="I88" s="103"/>
      <c r="J88" s="105"/>
      <c r="K88" s="139">
        <f t="shared" si="43"/>
        <v>0</v>
      </c>
      <c r="M88" s="454">
        <v>15</v>
      </c>
      <c r="N88" s="145" t="s">
        <v>314</v>
      </c>
      <c r="O88" s="128" t="s">
        <v>382</v>
      </c>
      <c r="P88" s="111"/>
      <c r="Q88" s="111"/>
      <c r="R88" s="111"/>
      <c r="S88" s="111"/>
      <c r="T88" s="111"/>
      <c r="U88" s="111"/>
      <c r="V88" s="139">
        <f t="shared" si="44"/>
        <v>0</v>
      </c>
    </row>
    <row r="89" spans="2:22" ht="15.75" outlineLevel="1" thickBot="1" x14ac:dyDescent="0.25">
      <c r="B89" s="455">
        <v>16</v>
      </c>
      <c r="C89" s="147" t="s">
        <v>98</v>
      </c>
      <c r="D89" s="236" t="s">
        <v>382</v>
      </c>
      <c r="E89" s="144">
        <f t="shared" ref="E89:J89" si="49">SUM(E74:E88)</f>
        <v>0</v>
      </c>
      <c r="F89" s="144">
        <f t="shared" si="49"/>
        <v>0</v>
      </c>
      <c r="G89" s="144">
        <f t="shared" si="49"/>
        <v>0</v>
      </c>
      <c r="H89" s="144">
        <f t="shared" si="49"/>
        <v>0</v>
      </c>
      <c r="I89" s="144">
        <f t="shared" si="49"/>
        <v>0</v>
      </c>
      <c r="J89" s="144">
        <f t="shared" si="49"/>
        <v>0</v>
      </c>
      <c r="K89" s="138">
        <f t="shared" si="43"/>
        <v>0</v>
      </c>
      <c r="M89" s="455">
        <v>16</v>
      </c>
      <c r="N89" s="147" t="s">
        <v>98</v>
      </c>
      <c r="O89" s="236" t="s">
        <v>382</v>
      </c>
      <c r="P89" s="144">
        <f t="shared" ref="P89:U89" si="50">SUM(P74:P88)</f>
        <v>0</v>
      </c>
      <c r="Q89" s="144">
        <f t="shared" si="50"/>
        <v>0</v>
      </c>
      <c r="R89" s="144">
        <f t="shared" si="50"/>
        <v>0</v>
      </c>
      <c r="S89" s="144">
        <f t="shared" si="50"/>
        <v>0</v>
      </c>
      <c r="T89" s="144">
        <f t="shared" si="50"/>
        <v>0</v>
      </c>
      <c r="U89" s="144">
        <f t="shared" si="50"/>
        <v>0</v>
      </c>
      <c r="V89" s="138">
        <f t="shared" si="44"/>
        <v>0</v>
      </c>
    </row>
    <row r="90" spans="2:22" outlineLevel="1" x14ac:dyDescent="0.2"/>
    <row r="91" spans="2:22" ht="15" outlineLevel="1" thickBot="1" x14ac:dyDescent="0.25"/>
    <row r="92" spans="2:22" ht="15" outlineLevel="1" x14ac:dyDescent="0.25">
      <c r="B92" s="595"/>
      <c r="C92" s="643"/>
      <c r="D92" s="388"/>
      <c r="E92" s="646"/>
      <c r="F92" s="636"/>
      <c r="G92" s="647"/>
      <c r="H92" s="648" t="str">
        <f>LEFT(H70,4)-1&amp;" UY"</f>
        <v>2021 UY</v>
      </c>
      <c r="I92" s="647"/>
      <c r="J92" s="636"/>
      <c r="K92" s="649"/>
      <c r="M92" s="595"/>
      <c r="N92" s="643"/>
      <c r="O92" s="388"/>
      <c r="P92" s="646"/>
      <c r="Q92" s="636"/>
      <c r="R92" s="647"/>
      <c r="S92" s="648" t="str">
        <f>LEFT(S70,4)-1&amp;" UY"</f>
        <v>2020 UY</v>
      </c>
      <c r="T92" s="647"/>
      <c r="U92" s="636"/>
      <c r="V92" s="649"/>
    </row>
    <row r="93" spans="2:22" ht="15" outlineLevel="1" x14ac:dyDescent="0.2">
      <c r="B93" s="645"/>
      <c r="C93" s="644" t="str">
        <f>C71</f>
        <v>Year 2025</v>
      </c>
      <c r="D93" s="298" t="s">
        <v>192</v>
      </c>
      <c r="E93" s="307" t="s">
        <v>376</v>
      </c>
      <c r="F93" s="307" t="s">
        <v>377</v>
      </c>
      <c r="G93" s="308" t="s">
        <v>193</v>
      </c>
      <c r="H93" s="308" t="s">
        <v>378</v>
      </c>
      <c r="I93" s="308" t="s">
        <v>286</v>
      </c>
      <c r="J93" s="309" t="s">
        <v>379</v>
      </c>
      <c r="K93" s="310" t="s">
        <v>380</v>
      </c>
      <c r="M93" s="645"/>
      <c r="N93" s="644" t="str">
        <f>N71</f>
        <v>Year 2024</v>
      </c>
      <c r="O93" s="298" t="s">
        <v>192</v>
      </c>
      <c r="P93" s="307" t="s">
        <v>376</v>
      </c>
      <c r="Q93" s="307" t="s">
        <v>377</v>
      </c>
      <c r="R93" s="308" t="s">
        <v>193</v>
      </c>
      <c r="S93" s="308" t="s">
        <v>378</v>
      </c>
      <c r="T93" s="308" t="s">
        <v>286</v>
      </c>
      <c r="U93" s="309" t="s">
        <v>379</v>
      </c>
      <c r="V93" s="310" t="s">
        <v>380</v>
      </c>
    </row>
    <row r="94" spans="2:22" ht="15" outlineLevel="1" x14ac:dyDescent="0.2">
      <c r="B94" s="598"/>
      <c r="C94" s="597"/>
      <c r="D94" s="299"/>
      <c r="E94" s="297" t="s">
        <v>411</v>
      </c>
      <c r="F94" s="296" t="s">
        <v>412</v>
      </c>
      <c r="G94" s="296" t="s">
        <v>413</v>
      </c>
      <c r="H94" s="296" t="s">
        <v>414</v>
      </c>
      <c r="I94" s="296" t="s">
        <v>415</v>
      </c>
      <c r="J94" s="296" t="s">
        <v>416</v>
      </c>
      <c r="K94" s="306" t="s">
        <v>417</v>
      </c>
      <c r="M94" s="598"/>
      <c r="N94" s="597"/>
      <c r="O94" s="299"/>
      <c r="P94" s="297" t="s">
        <v>411</v>
      </c>
      <c r="Q94" s="296" t="s">
        <v>412</v>
      </c>
      <c r="R94" s="296" t="s">
        <v>413</v>
      </c>
      <c r="S94" s="296" t="s">
        <v>414</v>
      </c>
      <c r="T94" s="296" t="s">
        <v>415</v>
      </c>
      <c r="U94" s="296" t="s">
        <v>416</v>
      </c>
      <c r="V94" s="306" t="s">
        <v>417</v>
      </c>
    </row>
    <row r="95" spans="2:22" ht="15" outlineLevel="1" x14ac:dyDescent="0.2">
      <c r="B95" s="454"/>
      <c r="C95" s="450"/>
      <c r="D95" s="5"/>
      <c r="E95" s="5"/>
      <c r="F95" s="132"/>
      <c r="G95" s="132"/>
      <c r="H95" s="132"/>
      <c r="I95" s="132"/>
      <c r="J95" s="132"/>
      <c r="K95" s="133"/>
      <c r="M95" s="454"/>
      <c r="N95" s="450"/>
      <c r="O95" s="5"/>
      <c r="P95" s="5"/>
      <c r="Q95" s="132"/>
      <c r="R95" s="132"/>
      <c r="S95" s="132"/>
      <c r="T95" s="132"/>
      <c r="U95" s="132"/>
      <c r="V95" s="133"/>
    </row>
    <row r="96" spans="2:22" ht="28.5" outlineLevel="1" x14ac:dyDescent="0.2">
      <c r="B96" s="454">
        <v>1</v>
      </c>
      <c r="C96" s="518" t="s">
        <v>381</v>
      </c>
      <c r="D96" s="128" t="s">
        <v>382</v>
      </c>
      <c r="E96" s="116"/>
      <c r="F96" s="116"/>
      <c r="G96" s="103"/>
      <c r="H96" s="103"/>
      <c r="I96" s="103"/>
      <c r="J96" s="105"/>
      <c r="K96" s="139">
        <f t="shared" ref="K96" si="51">SUM(E96:J96)</f>
        <v>0</v>
      </c>
      <c r="M96" s="454">
        <v>1</v>
      </c>
      <c r="N96" s="518" t="s">
        <v>381</v>
      </c>
      <c r="O96" s="128" t="s">
        <v>382</v>
      </c>
      <c r="P96" s="111"/>
      <c r="Q96" s="111"/>
      <c r="R96" s="111"/>
      <c r="S96" s="111"/>
      <c r="T96" s="111"/>
      <c r="U96" s="111"/>
      <c r="V96" s="139">
        <f t="shared" ref="V96" si="52">SUM(P96:U96)</f>
        <v>0</v>
      </c>
    </row>
    <row r="97" spans="2:22" ht="15" outlineLevel="1" x14ac:dyDescent="0.2">
      <c r="B97" s="454">
        <f t="shared" ref="B97:B104" si="53">B96+1</f>
        <v>2</v>
      </c>
      <c r="C97" s="146" t="s">
        <v>383</v>
      </c>
      <c r="D97" s="128" t="s">
        <v>382</v>
      </c>
      <c r="E97" s="116"/>
      <c r="F97" s="116"/>
      <c r="G97" s="103"/>
      <c r="H97" s="103"/>
      <c r="I97" s="103"/>
      <c r="J97" s="105"/>
      <c r="K97" s="139">
        <f t="shared" ref="K97:K105" si="54">SUM(E97:J97)</f>
        <v>0</v>
      </c>
      <c r="M97" s="454">
        <f t="shared" ref="M97:M104" si="55">M96+1</f>
        <v>2</v>
      </c>
      <c r="N97" s="146" t="s">
        <v>383</v>
      </c>
      <c r="O97" s="128" t="s">
        <v>382</v>
      </c>
      <c r="P97" s="111"/>
      <c r="Q97" s="111"/>
      <c r="R97" s="111"/>
      <c r="S97" s="111"/>
      <c r="T97" s="111"/>
      <c r="U97" s="111"/>
      <c r="V97" s="139">
        <f t="shared" ref="V97:V105" si="56">SUM(P97:U97)</f>
        <v>0</v>
      </c>
    </row>
    <row r="98" spans="2:22" ht="15" outlineLevel="1" x14ac:dyDescent="0.2">
      <c r="B98" s="454">
        <f t="shared" si="53"/>
        <v>3</v>
      </c>
      <c r="C98" s="146" t="s">
        <v>384</v>
      </c>
      <c r="D98" s="128" t="s">
        <v>382</v>
      </c>
      <c r="E98" s="127"/>
      <c r="F98" s="103"/>
      <c r="G98" s="103"/>
      <c r="H98" s="103"/>
      <c r="I98" s="103"/>
      <c r="J98" s="105"/>
      <c r="K98" s="139">
        <f t="shared" si="54"/>
        <v>0</v>
      </c>
      <c r="M98" s="454">
        <f t="shared" si="55"/>
        <v>3</v>
      </c>
      <c r="N98" s="146" t="s">
        <v>384</v>
      </c>
      <c r="O98" s="128" t="s">
        <v>382</v>
      </c>
      <c r="P98" s="111"/>
      <c r="Q98" s="111"/>
      <c r="R98" s="111"/>
      <c r="S98" s="111"/>
      <c r="T98" s="111"/>
      <c r="U98" s="111"/>
      <c r="V98" s="139">
        <f t="shared" si="56"/>
        <v>0</v>
      </c>
    </row>
    <row r="99" spans="2:22" ht="15" outlineLevel="1" x14ac:dyDescent="0.2">
      <c r="B99" s="454">
        <f t="shared" si="53"/>
        <v>4</v>
      </c>
      <c r="C99" s="146" t="s">
        <v>385</v>
      </c>
      <c r="D99" s="128" t="s">
        <v>382</v>
      </c>
      <c r="E99" s="116"/>
      <c r="F99" s="103"/>
      <c r="G99" s="103"/>
      <c r="H99" s="103"/>
      <c r="I99" s="103"/>
      <c r="J99" s="105"/>
      <c r="K99" s="139">
        <f t="shared" si="54"/>
        <v>0</v>
      </c>
      <c r="M99" s="454">
        <f t="shared" si="55"/>
        <v>4</v>
      </c>
      <c r="N99" s="146" t="s">
        <v>385</v>
      </c>
      <c r="O99" s="128" t="s">
        <v>382</v>
      </c>
      <c r="P99" s="111"/>
      <c r="Q99" s="111"/>
      <c r="R99" s="111"/>
      <c r="S99" s="111"/>
      <c r="T99" s="111"/>
      <c r="U99" s="111"/>
      <c r="V99" s="139">
        <f t="shared" si="56"/>
        <v>0</v>
      </c>
    </row>
    <row r="100" spans="2:22" ht="15" outlineLevel="1" x14ac:dyDescent="0.2">
      <c r="B100" s="454">
        <f t="shared" si="53"/>
        <v>5</v>
      </c>
      <c r="C100" s="146" t="s">
        <v>386</v>
      </c>
      <c r="D100" s="128" t="s">
        <v>382</v>
      </c>
      <c r="E100" s="116"/>
      <c r="F100" s="103"/>
      <c r="G100" s="103"/>
      <c r="H100" s="103"/>
      <c r="I100" s="103"/>
      <c r="J100" s="105"/>
      <c r="K100" s="139">
        <f t="shared" si="54"/>
        <v>0</v>
      </c>
      <c r="M100" s="454">
        <f t="shared" si="55"/>
        <v>5</v>
      </c>
      <c r="N100" s="146" t="s">
        <v>386</v>
      </c>
      <c r="O100" s="128" t="s">
        <v>382</v>
      </c>
      <c r="P100" s="111"/>
      <c r="Q100" s="111"/>
      <c r="R100" s="111"/>
      <c r="S100" s="111"/>
      <c r="T100" s="111"/>
      <c r="U100" s="111"/>
      <c r="V100" s="139">
        <f t="shared" si="56"/>
        <v>0</v>
      </c>
    </row>
    <row r="101" spans="2:22" ht="15" outlineLevel="1" x14ac:dyDescent="0.2">
      <c r="B101" s="454">
        <f t="shared" si="53"/>
        <v>6</v>
      </c>
      <c r="C101" s="146" t="s">
        <v>387</v>
      </c>
      <c r="D101" s="128" t="s">
        <v>382</v>
      </c>
      <c r="E101" s="116"/>
      <c r="F101" s="103"/>
      <c r="G101" s="103"/>
      <c r="H101" s="103"/>
      <c r="I101" s="103"/>
      <c r="J101" s="105"/>
      <c r="K101" s="139">
        <f t="shared" si="54"/>
        <v>0</v>
      </c>
      <c r="M101" s="454">
        <f t="shared" si="55"/>
        <v>6</v>
      </c>
      <c r="N101" s="146" t="s">
        <v>387</v>
      </c>
      <c r="O101" s="128" t="s">
        <v>382</v>
      </c>
      <c r="P101" s="111"/>
      <c r="Q101" s="111"/>
      <c r="R101" s="111"/>
      <c r="S101" s="111"/>
      <c r="T101" s="111"/>
      <c r="U101" s="111"/>
      <c r="V101" s="139">
        <f t="shared" si="56"/>
        <v>0</v>
      </c>
    </row>
    <row r="102" spans="2:22" ht="15" outlineLevel="1" x14ac:dyDescent="0.2">
      <c r="B102" s="454">
        <f t="shared" si="53"/>
        <v>7</v>
      </c>
      <c r="C102" s="146" t="s">
        <v>388</v>
      </c>
      <c r="D102" s="128" t="s">
        <v>382</v>
      </c>
      <c r="E102" s="130"/>
      <c r="F102" s="106"/>
      <c r="G102" s="107"/>
      <c r="H102" s="106"/>
      <c r="I102" s="106"/>
      <c r="J102" s="108"/>
      <c r="K102" s="139">
        <f t="shared" si="54"/>
        <v>0</v>
      </c>
      <c r="M102" s="454">
        <f t="shared" si="55"/>
        <v>7</v>
      </c>
      <c r="N102" s="146" t="s">
        <v>388</v>
      </c>
      <c r="O102" s="128" t="s">
        <v>382</v>
      </c>
      <c r="P102" s="111"/>
      <c r="Q102" s="111"/>
      <c r="R102" s="111"/>
      <c r="S102" s="111"/>
      <c r="T102" s="111"/>
      <c r="U102" s="111"/>
      <c r="V102" s="139">
        <f t="shared" si="56"/>
        <v>0</v>
      </c>
    </row>
    <row r="103" spans="2:22" ht="15" outlineLevel="1" x14ac:dyDescent="0.2">
      <c r="B103" s="454">
        <f t="shared" si="53"/>
        <v>8</v>
      </c>
      <c r="C103" s="146" t="s">
        <v>389</v>
      </c>
      <c r="D103" s="128" t="s">
        <v>382</v>
      </c>
      <c r="E103" s="130"/>
      <c r="F103" s="106"/>
      <c r="G103" s="107"/>
      <c r="H103" s="106"/>
      <c r="I103" s="106"/>
      <c r="J103" s="108"/>
      <c r="K103" s="139">
        <f t="shared" si="54"/>
        <v>0</v>
      </c>
      <c r="M103" s="454">
        <f t="shared" si="55"/>
        <v>8</v>
      </c>
      <c r="N103" s="146" t="s">
        <v>389</v>
      </c>
      <c r="O103" s="128" t="s">
        <v>382</v>
      </c>
      <c r="P103" s="111"/>
      <c r="Q103" s="111"/>
      <c r="R103" s="111"/>
      <c r="S103" s="111"/>
      <c r="T103" s="111"/>
      <c r="U103" s="111"/>
      <c r="V103" s="139">
        <f t="shared" si="56"/>
        <v>0</v>
      </c>
    </row>
    <row r="104" spans="2:22" ht="15" outlineLevel="1" x14ac:dyDescent="0.2">
      <c r="B104" s="454">
        <f t="shared" si="53"/>
        <v>9</v>
      </c>
      <c r="C104" s="146" t="s">
        <v>293</v>
      </c>
      <c r="D104" s="128" t="s">
        <v>382</v>
      </c>
      <c r="E104" s="116"/>
      <c r="F104" s="103"/>
      <c r="G104" s="513"/>
      <c r="H104" s="103"/>
      <c r="I104" s="103"/>
      <c r="J104" s="105"/>
      <c r="K104" s="139">
        <f t="shared" si="54"/>
        <v>0</v>
      </c>
      <c r="M104" s="454">
        <f t="shared" si="55"/>
        <v>9</v>
      </c>
      <c r="N104" s="146" t="s">
        <v>293</v>
      </c>
      <c r="O104" s="128" t="s">
        <v>382</v>
      </c>
      <c r="P104" s="111"/>
      <c r="Q104" s="111"/>
      <c r="R104" s="111"/>
      <c r="S104" s="111"/>
      <c r="T104" s="111"/>
      <c r="U104" s="111"/>
      <c r="V104" s="139">
        <f t="shared" si="56"/>
        <v>0</v>
      </c>
    </row>
    <row r="105" spans="2:22" ht="15" outlineLevel="1" x14ac:dyDescent="0.2">
      <c r="B105" s="454">
        <f>B104+1</f>
        <v>10</v>
      </c>
      <c r="C105" s="145" t="s">
        <v>390</v>
      </c>
      <c r="D105" s="128" t="s">
        <v>382</v>
      </c>
      <c r="E105" s="127"/>
      <c r="F105" s="109"/>
      <c r="G105" s="109"/>
      <c r="H105" s="109"/>
      <c r="I105" s="109"/>
      <c r="J105" s="110"/>
      <c r="K105" s="139">
        <f t="shared" si="54"/>
        <v>0</v>
      </c>
      <c r="M105" s="454">
        <f>M104+1</f>
        <v>10</v>
      </c>
      <c r="N105" s="145" t="s">
        <v>390</v>
      </c>
      <c r="O105" s="128" t="s">
        <v>382</v>
      </c>
      <c r="P105" s="111"/>
      <c r="Q105" s="111"/>
      <c r="R105" s="111"/>
      <c r="S105" s="111"/>
      <c r="T105" s="111"/>
      <c r="U105" s="111"/>
      <c r="V105" s="139">
        <f t="shared" si="56"/>
        <v>0</v>
      </c>
    </row>
    <row r="106" spans="2:22" ht="15" outlineLevel="1" x14ac:dyDescent="0.2">
      <c r="B106" s="454">
        <f>B105+1</f>
        <v>11</v>
      </c>
      <c r="C106" s="145" t="s">
        <v>305</v>
      </c>
      <c r="D106" s="128" t="s">
        <v>382</v>
      </c>
      <c r="E106" s="116"/>
      <c r="F106" s="103"/>
      <c r="G106" s="103"/>
      <c r="H106" s="103"/>
      <c r="I106" s="103"/>
      <c r="J106" s="105"/>
      <c r="K106" s="139">
        <f t="shared" ref="K106:K111" si="57">SUM(E106:J106)</f>
        <v>0</v>
      </c>
      <c r="M106" s="454">
        <f>M105+1</f>
        <v>11</v>
      </c>
      <c r="N106" s="145" t="s">
        <v>305</v>
      </c>
      <c r="O106" s="128" t="s">
        <v>382</v>
      </c>
      <c r="P106" s="111"/>
      <c r="Q106" s="111"/>
      <c r="R106" s="111"/>
      <c r="S106" s="111"/>
      <c r="T106" s="111"/>
      <c r="U106" s="111"/>
      <c r="V106" s="139">
        <f t="shared" ref="V106:V111" si="58">SUM(P106:U106)</f>
        <v>0</v>
      </c>
    </row>
    <row r="107" spans="2:22" ht="15" outlineLevel="1" x14ac:dyDescent="0.2">
      <c r="B107" s="454">
        <f t="shared" ref="B107:B108" si="59">B106+1</f>
        <v>12</v>
      </c>
      <c r="C107" s="145" t="s">
        <v>307</v>
      </c>
      <c r="D107" s="128" t="s">
        <v>382</v>
      </c>
      <c r="E107" s="116"/>
      <c r="F107" s="103"/>
      <c r="G107" s="103"/>
      <c r="H107" s="103"/>
      <c r="I107" s="103"/>
      <c r="J107" s="105"/>
      <c r="K107" s="139">
        <f t="shared" si="57"/>
        <v>0</v>
      </c>
      <c r="M107" s="454">
        <f t="shared" ref="M107:M108" si="60">M106+1</f>
        <v>12</v>
      </c>
      <c r="N107" s="145" t="s">
        <v>307</v>
      </c>
      <c r="O107" s="128" t="s">
        <v>382</v>
      </c>
      <c r="P107" s="111"/>
      <c r="Q107" s="111"/>
      <c r="R107" s="111"/>
      <c r="S107" s="111"/>
      <c r="T107" s="111"/>
      <c r="U107" s="111"/>
      <c r="V107" s="139">
        <f t="shared" si="58"/>
        <v>0</v>
      </c>
    </row>
    <row r="108" spans="2:22" ht="15" outlineLevel="1" x14ac:dyDescent="0.2">
      <c r="B108" s="454">
        <f t="shared" si="59"/>
        <v>13</v>
      </c>
      <c r="C108" s="145" t="s">
        <v>391</v>
      </c>
      <c r="D108" s="128" t="s">
        <v>382</v>
      </c>
      <c r="E108" s="116"/>
      <c r="F108" s="103"/>
      <c r="G108" s="103"/>
      <c r="H108" s="103"/>
      <c r="I108" s="103"/>
      <c r="J108" s="105"/>
      <c r="K108" s="139">
        <f t="shared" si="57"/>
        <v>0</v>
      </c>
      <c r="M108" s="454">
        <f t="shared" si="60"/>
        <v>13</v>
      </c>
      <c r="N108" s="145" t="s">
        <v>391</v>
      </c>
      <c r="O108" s="128" t="s">
        <v>382</v>
      </c>
      <c r="P108" s="111"/>
      <c r="Q108" s="111"/>
      <c r="R108" s="111"/>
      <c r="S108" s="111"/>
      <c r="T108" s="111"/>
      <c r="U108" s="111"/>
      <c r="V108" s="139">
        <f t="shared" si="58"/>
        <v>0</v>
      </c>
    </row>
    <row r="109" spans="2:22" ht="15" outlineLevel="1" x14ac:dyDescent="0.2">
      <c r="B109" s="454">
        <v>14</v>
      </c>
      <c r="C109" s="145" t="s">
        <v>164</v>
      </c>
      <c r="D109" s="128" t="s">
        <v>382</v>
      </c>
      <c r="E109" s="116"/>
      <c r="F109" s="103"/>
      <c r="G109" s="103"/>
      <c r="H109" s="103"/>
      <c r="I109" s="103"/>
      <c r="J109" s="105"/>
      <c r="K109" s="139">
        <f t="shared" ref="K109" si="61">SUM(E109:J109)</f>
        <v>0</v>
      </c>
      <c r="M109" s="454">
        <v>14</v>
      </c>
      <c r="N109" s="145" t="s">
        <v>164</v>
      </c>
      <c r="O109" s="128" t="s">
        <v>382</v>
      </c>
      <c r="P109" s="111"/>
      <c r="Q109" s="111"/>
      <c r="R109" s="111"/>
      <c r="S109" s="111"/>
      <c r="T109" s="111"/>
      <c r="U109" s="111"/>
      <c r="V109" s="139">
        <f t="shared" ref="V109" si="62">SUM(P109:U109)</f>
        <v>0</v>
      </c>
    </row>
    <row r="110" spans="2:22" ht="15" outlineLevel="1" x14ac:dyDescent="0.2">
      <c r="B110" s="454">
        <v>15</v>
      </c>
      <c r="C110" s="145" t="s">
        <v>314</v>
      </c>
      <c r="D110" s="128" t="s">
        <v>382</v>
      </c>
      <c r="E110" s="116"/>
      <c r="F110" s="103"/>
      <c r="G110" s="103"/>
      <c r="H110" s="103"/>
      <c r="I110" s="103"/>
      <c r="J110" s="105"/>
      <c r="K110" s="139">
        <f t="shared" si="57"/>
        <v>0</v>
      </c>
      <c r="M110" s="454">
        <v>15</v>
      </c>
      <c r="N110" s="145" t="s">
        <v>314</v>
      </c>
      <c r="O110" s="128" t="s">
        <v>382</v>
      </c>
      <c r="P110" s="111"/>
      <c r="Q110" s="111"/>
      <c r="R110" s="111"/>
      <c r="S110" s="111"/>
      <c r="T110" s="111"/>
      <c r="U110" s="111"/>
      <c r="V110" s="139">
        <f t="shared" si="58"/>
        <v>0</v>
      </c>
    </row>
    <row r="111" spans="2:22" ht="15.75" outlineLevel="1" thickBot="1" x14ac:dyDescent="0.25">
      <c r="B111" s="455">
        <v>16</v>
      </c>
      <c r="C111" s="147" t="s">
        <v>98</v>
      </c>
      <c r="D111" s="236" t="s">
        <v>382</v>
      </c>
      <c r="E111" s="144">
        <f t="shared" ref="E111:J111" si="63">SUM(E96:E110)</f>
        <v>0</v>
      </c>
      <c r="F111" s="144">
        <f t="shared" si="63"/>
        <v>0</v>
      </c>
      <c r="G111" s="144">
        <f t="shared" si="63"/>
        <v>0</v>
      </c>
      <c r="H111" s="144">
        <f t="shared" si="63"/>
        <v>0</v>
      </c>
      <c r="I111" s="144">
        <f t="shared" si="63"/>
        <v>0</v>
      </c>
      <c r="J111" s="144">
        <f t="shared" si="63"/>
        <v>0</v>
      </c>
      <c r="K111" s="138">
        <f t="shared" si="57"/>
        <v>0</v>
      </c>
      <c r="M111" s="455">
        <v>16</v>
      </c>
      <c r="N111" s="147" t="s">
        <v>98</v>
      </c>
      <c r="O111" s="236" t="s">
        <v>382</v>
      </c>
      <c r="P111" s="144">
        <f t="shared" ref="P111:U111" si="64">SUM(P96:P110)</f>
        <v>0</v>
      </c>
      <c r="Q111" s="144">
        <f t="shared" si="64"/>
        <v>0</v>
      </c>
      <c r="R111" s="144">
        <f t="shared" si="64"/>
        <v>0</v>
      </c>
      <c r="S111" s="144">
        <f t="shared" si="64"/>
        <v>0</v>
      </c>
      <c r="T111" s="144">
        <f t="shared" si="64"/>
        <v>0</v>
      </c>
      <c r="U111" s="144">
        <f t="shared" si="64"/>
        <v>0</v>
      </c>
      <c r="V111" s="138">
        <f t="shared" si="58"/>
        <v>0</v>
      </c>
    </row>
    <row r="112" spans="2:22" outlineLevel="1" x14ac:dyDescent="0.2"/>
    <row r="113" spans="2:22" ht="15" outlineLevel="1" thickBot="1" x14ac:dyDescent="0.25"/>
    <row r="114" spans="2:22" ht="15" outlineLevel="1" x14ac:dyDescent="0.25">
      <c r="B114" s="595"/>
      <c r="C114" s="643"/>
      <c r="D114" s="388"/>
      <c r="E114" s="646"/>
      <c r="F114" s="636"/>
      <c r="G114" s="647"/>
      <c r="H114" s="648" t="str">
        <f>LEFT(H92,4)-1&amp;" UY"</f>
        <v>2020 UY</v>
      </c>
      <c r="I114" s="647"/>
      <c r="J114" s="636"/>
      <c r="K114" s="649"/>
      <c r="M114" s="595"/>
      <c r="N114" s="643"/>
      <c r="O114" s="388"/>
      <c r="P114" s="646"/>
      <c r="Q114" s="636"/>
      <c r="R114" s="647"/>
      <c r="S114" s="648" t="str">
        <f>LEFT(S92,4)-1&amp;" UY"</f>
        <v>2019 UY</v>
      </c>
      <c r="T114" s="647"/>
      <c r="U114" s="636"/>
      <c r="V114" s="649"/>
    </row>
    <row r="115" spans="2:22" ht="15" outlineLevel="1" x14ac:dyDescent="0.2">
      <c r="B115" s="645"/>
      <c r="C115" s="644" t="str">
        <f>C93</f>
        <v>Year 2025</v>
      </c>
      <c r="D115" s="298" t="s">
        <v>192</v>
      </c>
      <c r="E115" s="307" t="s">
        <v>376</v>
      </c>
      <c r="F115" s="307" t="s">
        <v>377</v>
      </c>
      <c r="G115" s="308" t="s">
        <v>193</v>
      </c>
      <c r="H115" s="308" t="s">
        <v>378</v>
      </c>
      <c r="I115" s="308" t="s">
        <v>286</v>
      </c>
      <c r="J115" s="309" t="s">
        <v>379</v>
      </c>
      <c r="K115" s="310" t="s">
        <v>380</v>
      </c>
      <c r="M115" s="645"/>
      <c r="N115" s="644" t="str">
        <f>N93</f>
        <v>Year 2024</v>
      </c>
      <c r="O115" s="298" t="s">
        <v>192</v>
      </c>
      <c r="P115" s="307" t="s">
        <v>376</v>
      </c>
      <c r="Q115" s="307" t="s">
        <v>377</v>
      </c>
      <c r="R115" s="308" t="s">
        <v>193</v>
      </c>
      <c r="S115" s="308" t="s">
        <v>378</v>
      </c>
      <c r="T115" s="308" t="s">
        <v>286</v>
      </c>
      <c r="U115" s="309" t="s">
        <v>379</v>
      </c>
      <c r="V115" s="310" t="s">
        <v>380</v>
      </c>
    </row>
    <row r="116" spans="2:22" ht="15" outlineLevel="1" x14ac:dyDescent="0.2">
      <c r="B116" s="598"/>
      <c r="C116" s="597"/>
      <c r="D116" s="299"/>
      <c r="E116" s="297" t="s">
        <v>418</v>
      </c>
      <c r="F116" s="296" t="s">
        <v>419</v>
      </c>
      <c r="G116" s="296" t="s">
        <v>420</v>
      </c>
      <c r="H116" s="296" t="s">
        <v>421</v>
      </c>
      <c r="I116" s="296" t="s">
        <v>422</v>
      </c>
      <c r="J116" s="296" t="s">
        <v>423</v>
      </c>
      <c r="K116" s="306" t="s">
        <v>424</v>
      </c>
      <c r="M116" s="598"/>
      <c r="N116" s="597"/>
      <c r="O116" s="299"/>
      <c r="P116" s="297" t="s">
        <v>418</v>
      </c>
      <c r="Q116" s="296" t="s">
        <v>419</v>
      </c>
      <c r="R116" s="296" t="s">
        <v>420</v>
      </c>
      <c r="S116" s="296" t="s">
        <v>421</v>
      </c>
      <c r="T116" s="296" t="s">
        <v>422</v>
      </c>
      <c r="U116" s="296" t="s">
        <v>423</v>
      </c>
      <c r="V116" s="306" t="s">
        <v>424</v>
      </c>
    </row>
    <row r="117" spans="2:22" ht="15" outlineLevel="1" x14ac:dyDescent="0.2">
      <c r="B117" s="454"/>
      <c r="C117" s="450"/>
      <c r="D117" s="5"/>
      <c r="E117" s="5"/>
      <c r="F117" s="132"/>
      <c r="G117" s="132"/>
      <c r="H117" s="132"/>
      <c r="I117" s="132"/>
      <c r="J117" s="132"/>
      <c r="K117" s="133"/>
      <c r="M117" s="454"/>
      <c r="N117" s="450"/>
      <c r="O117" s="5"/>
      <c r="P117" s="5"/>
      <c r="Q117" s="132"/>
      <c r="R117" s="132"/>
      <c r="S117" s="132"/>
      <c r="T117" s="132"/>
      <c r="U117" s="132"/>
      <c r="V117" s="133"/>
    </row>
    <row r="118" spans="2:22" ht="28.5" outlineLevel="1" x14ac:dyDescent="0.2">
      <c r="B118" s="454">
        <v>1</v>
      </c>
      <c r="C118" s="518" t="s">
        <v>381</v>
      </c>
      <c r="D118" s="128" t="s">
        <v>382</v>
      </c>
      <c r="E118" s="116"/>
      <c r="F118" s="116"/>
      <c r="G118" s="103"/>
      <c r="H118" s="103"/>
      <c r="I118" s="103"/>
      <c r="J118" s="105"/>
      <c r="K118" s="139">
        <f t="shared" ref="K118" si="65">SUM(E118:J118)</f>
        <v>0</v>
      </c>
      <c r="M118" s="454">
        <v>1</v>
      </c>
      <c r="N118" s="518" t="s">
        <v>381</v>
      </c>
      <c r="O118" s="128" t="s">
        <v>382</v>
      </c>
      <c r="P118" s="111"/>
      <c r="Q118" s="111"/>
      <c r="R118" s="111"/>
      <c r="S118" s="111"/>
      <c r="T118" s="111"/>
      <c r="U118" s="111"/>
      <c r="V118" s="139">
        <f t="shared" ref="V118" si="66">SUM(P118:U118)</f>
        <v>0</v>
      </c>
    </row>
    <row r="119" spans="2:22" ht="15" outlineLevel="1" x14ac:dyDescent="0.2">
      <c r="B119" s="454">
        <f t="shared" ref="B119:B126" si="67">B118+1</f>
        <v>2</v>
      </c>
      <c r="C119" s="146" t="s">
        <v>383</v>
      </c>
      <c r="D119" s="128" t="s">
        <v>382</v>
      </c>
      <c r="E119" s="116"/>
      <c r="F119" s="116"/>
      <c r="G119" s="103"/>
      <c r="H119" s="103"/>
      <c r="I119" s="103"/>
      <c r="J119" s="105"/>
      <c r="K119" s="139">
        <f t="shared" ref="K119:K126" si="68">SUM(E119:J119)</f>
        <v>0</v>
      </c>
      <c r="M119" s="454">
        <f t="shared" ref="M119:M126" si="69">M118+1</f>
        <v>2</v>
      </c>
      <c r="N119" s="146" t="s">
        <v>383</v>
      </c>
      <c r="O119" s="128" t="s">
        <v>382</v>
      </c>
      <c r="P119" s="111"/>
      <c r="Q119" s="111"/>
      <c r="R119" s="111"/>
      <c r="S119" s="111"/>
      <c r="T119" s="111"/>
      <c r="U119" s="111"/>
      <c r="V119" s="139">
        <f t="shared" ref="V119:V128" si="70">SUM(P119:U119)</f>
        <v>0</v>
      </c>
    </row>
    <row r="120" spans="2:22" ht="15" outlineLevel="1" x14ac:dyDescent="0.2">
      <c r="B120" s="454">
        <f t="shared" si="67"/>
        <v>3</v>
      </c>
      <c r="C120" s="146" t="s">
        <v>384</v>
      </c>
      <c r="D120" s="128" t="s">
        <v>382</v>
      </c>
      <c r="E120" s="127"/>
      <c r="F120" s="103"/>
      <c r="G120" s="103"/>
      <c r="H120" s="103"/>
      <c r="I120" s="103"/>
      <c r="J120" s="105"/>
      <c r="K120" s="139">
        <f t="shared" si="68"/>
        <v>0</v>
      </c>
      <c r="M120" s="454">
        <f t="shared" si="69"/>
        <v>3</v>
      </c>
      <c r="N120" s="146" t="s">
        <v>384</v>
      </c>
      <c r="O120" s="128" t="s">
        <v>382</v>
      </c>
      <c r="P120" s="111"/>
      <c r="Q120" s="111"/>
      <c r="R120" s="111"/>
      <c r="S120" s="111"/>
      <c r="T120" s="111"/>
      <c r="U120" s="111"/>
      <c r="V120" s="139">
        <f t="shared" si="70"/>
        <v>0</v>
      </c>
    </row>
    <row r="121" spans="2:22" ht="15" outlineLevel="1" x14ac:dyDescent="0.2">
      <c r="B121" s="454">
        <f t="shared" si="67"/>
        <v>4</v>
      </c>
      <c r="C121" s="146" t="s">
        <v>385</v>
      </c>
      <c r="D121" s="128" t="s">
        <v>382</v>
      </c>
      <c r="E121" s="116"/>
      <c r="F121" s="103"/>
      <c r="G121" s="103"/>
      <c r="H121" s="103"/>
      <c r="I121" s="103"/>
      <c r="J121" s="105"/>
      <c r="K121" s="139">
        <f t="shared" si="68"/>
        <v>0</v>
      </c>
      <c r="M121" s="454">
        <f t="shared" si="69"/>
        <v>4</v>
      </c>
      <c r="N121" s="146" t="s">
        <v>385</v>
      </c>
      <c r="O121" s="128" t="s">
        <v>382</v>
      </c>
      <c r="P121" s="111"/>
      <c r="Q121" s="111"/>
      <c r="R121" s="111"/>
      <c r="S121" s="111"/>
      <c r="T121" s="111"/>
      <c r="U121" s="111"/>
      <c r="V121" s="139">
        <f t="shared" si="70"/>
        <v>0</v>
      </c>
    </row>
    <row r="122" spans="2:22" ht="15" outlineLevel="1" x14ac:dyDescent="0.2">
      <c r="B122" s="454">
        <f t="shared" si="67"/>
        <v>5</v>
      </c>
      <c r="C122" s="146" t="s">
        <v>386</v>
      </c>
      <c r="D122" s="128" t="s">
        <v>382</v>
      </c>
      <c r="E122" s="116"/>
      <c r="F122" s="103"/>
      <c r="G122" s="103"/>
      <c r="H122" s="103"/>
      <c r="I122" s="103"/>
      <c r="J122" s="105"/>
      <c r="K122" s="139">
        <f t="shared" si="68"/>
        <v>0</v>
      </c>
      <c r="M122" s="454">
        <f t="shared" si="69"/>
        <v>5</v>
      </c>
      <c r="N122" s="146" t="s">
        <v>386</v>
      </c>
      <c r="O122" s="128" t="s">
        <v>382</v>
      </c>
      <c r="P122" s="111"/>
      <c r="Q122" s="111"/>
      <c r="R122" s="111"/>
      <c r="S122" s="111"/>
      <c r="T122" s="111"/>
      <c r="U122" s="111"/>
      <c r="V122" s="139">
        <f t="shared" si="70"/>
        <v>0</v>
      </c>
    </row>
    <row r="123" spans="2:22" ht="15" outlineLevel="1" x14ac:dyDescent="0.2">
      <c r="B123" s="454">
        <f t="shared" si="67"/>
        <v>6</v>
      </c>
      <c r="C123" s="146" t="s">
        <v>387</v>
      </c>
      <c r="D123" s="128" t="s">
        <v>382</v>
      </c>
      <c r="E123" s="116"/>
      <c r="F123" s="103"/>
      <c r="G123" s="103"/>
      <c r="H123" s="103"/>
      <c r="I123" s="103"/>
      <c r="J123" s="105"/>
      <c r="K123" s="139">
        <f t="shared" si="68"/>
        <v>0</v>
      </c>
      <c r="M123" s="454">
        <f t="shared" si="69"/>
        <v>6</v>
      </c>
      <c r="N123" s="146" t="s">
        <v>387</v>
      </c>
      <c r="O123" s="128" t="s">
        <v>382</v>
      </c>
      <c r="P123" s="111"/>
      <c r="Q123" s="111"/>
      <c r="R123" s="111"/>
      <c r="S123" s="111"/>
      <c r="T123" s="111"/>
      <c r="U123" s="111"/>
      <c r="V123" s="139">
        <f t="shared" si="70"/>
        <v>0</v>
      </c>
    </row>
    <row r="124" spans="2:22" ht="15" outlineLevel="1" x14ac:dyDescent="0.2">
      <c r="B124" s="454">
        <f t="shared" si="67"/>
        <v>7</v>
      </c>
      <c r="C124" s="146" t="s">
        <v>388</v>
      </c>
      <c r="D124" s="128" t="s">
        <v>382</v>
      </c>
      <c r="E124" s="130"/>
      <c r="F124" s="106"/>
      <c r="G124" s="107"/>
      <c r="H124" s="106"/>
      <c r="I124" s="106"/>
      <c r="J124" s="108"/>
      <c r="K124" s="139">
        <f t="shared" si="68"/>
        <v>0</v>
      </c>
      <c r="M124" s="454">
        <f t="shared" si="69"/>
        <v>7</v>
      </c>
      <c r="N124" s="146" t="s">
        <v>388</v>
      </c>
      <c r="O124" s="128" t="s">
        <v>382</v>
      </c>
      <c r="P124" s="111"/>
      <c r="Q124" s="111"/>
      <c r="R124" s="111"/>
      <c r="S124" s="111"/>
      <c r="T124" s="111"/>
      <c r="U124" s="111"/>
      <c r="V124" s="139">
        <f t="shared" si="70"/>
        <v>0</v>
      </c>
    </row>
    <row r="125" spans="2:22" ht="15" outlineLevel="1" x14ac:dyDescent="0.2">
      <c r="B125" s="454">
        <f t="shared" si="67"/>
        <v>8</v>
      </c>
      <c r="C125" s="146" t="s">
        <v>389</v>
      </c>
      <c r="D125" s="128" t="s">
        <v>382</v>
      </c>
      <c r="E125" s="130"/>
      <c r="F125" s="106"/>
      <c r="G125" s="107"/>
      <c r="H125" s="106"/>
      <c r="I125" s="106"/>
      <c r="J125" s="108"/>
      <c r="K125" s="139">
        <f t="shared" si="68"/>
        <v>0</v>
      </c>
      <c r="M125" s="454">
        <f t="shared" si="69"/>
        <v>8</v>
      </c>
      <c r="N125" s="146" t="s">
        <v>389</v>
      </c>
      <c r="O125" s="128" t="s">
        <v>382</v>
      </c>
      <c r="P125" s="111"/>
      <c r="Q125" s="111"/>
      <c r="R125" s="111"/>
      <c r="S125" s="111"/>
      <c r="T125" s="111"/>
      <c r="U125" s="111"/>
      <c r="V125" s="139">
        <f t="shared" si="70"/>
        <v>0</v>
      </c>
    </row>
    <row r="126" spans="2:22" ht="15" outlineLevel="1" x14ac:dyDescent="0.2">
      <c r="B126" s="454">
        <f t="shared" si="67"/>
        <v>9</v>
      </c>
      <c r="C126" s="146" t="s">
        <v>293</v>
      </c>
      <c r="D126" s="128" t="s">
        <v>382</v>
      </c>
      <c r="E126" s="116"/>
      <c r="F126" s="103"/>
      <c r="G126" s="513"/>
      <c r="H126" s="103"/>
      <c r="I126" s="103"/>
      <c r="J126" s="105"/>
      <c r="K126" s="139">
        <f t="shared" si="68"/>
        <v>0</v>
      </c>
      <c r="M126" s="454">
        <f t="shared" si="69"/>
        <v>9</v>
      </c>
      <c r="N126" s="146" t="s">
        <v>293</v>
      </c>
      <c r="O126" s="128" t="s">
        <v>382</v>
      </c>
      <c r="P126" s="111"/>
      <c r="Q126" s="111"/>
      <c r="R126" s="111"/>
      <c r="S126" s="111"/>
      <c r="T126" s="111"/>
      <c r="U126" s="111"/>
      <c r="V126" s="139">
        <f t="shared" si="70"/>
        <v>0</v>
      </c>
    </row>
    <row r="127" spans="2:22" ht="15" outlineLevel="1" x14ac:dyDescent="0.2">
      <c r="B127" s="454">
        <f>B126+1</f>
        <v>10</v>
      </c>
      <c r="C127" s="145" t="s">
        <v>390</v>
      </c>
      <c r="D127" s="128" t="s">
        <v>382</v>
      </c>
      <c r="E127" s="127"/>
      <c r="F127" s="109"/>
      <c r="G127" s="109"/>
      <c r="H127" s="109"/>
      <c r="I127" s="109"/>
      <c r="J127" s="110"/>
      <c r="K127" s="141">
        <f t="shared" ref="K127:K133" si="71">SUM(E127:J127)</f>
        <v>0</v>
      </c>
      <c r="M127" s="454">
        <f>M126+1</f>
        <v>10</v>
      </c>
      <c r="N127" s="145" t="s">
        <v>390</v>
      </c>
      <c r="O127" s="128" t="s">
        <v>382</v>
      </c>
      <c r="P127" s="111"/>
      <c r="Q127" s="111"/>
      <c r="R127" s="111"/>
      <c r="S127" s="111"/>
      <c r="T127" s="111"/>
      <c r="U127" s="111"/>
      <c r="V127" s="139">
        <f t="shared" si="70"/>
        <v>0</v>
      </c>
    </row>
    <row r="128" spans="2:22" ht="15" outlineLevel="1" x14ac:dyDescent="0.2">
      <c r="B128" s="454">
        <f>B127+1</f>
        <v>11</v>
      </c>
      <c r="C128" s="145" t="s">
        <v>305</v>
      </c>
      <c r="D128" s="128" t="s">
        <v>382</v>
      </c>
      <c r="E128" s="116"/>
      <c r="F128" s="103"/>
      <c r="G128" s="103"/>
      <c r="H128" s="103"/>
      <c r="I128" s="103"/>
      <c r="J128" s="105"/>
      <c r="K128" s="139">
        <f t="shared" si="71"/>
        <v>0</v>
      </c>
      <c r="M128" s="454">
        <f>M127+1</f>
        <v>11</v>
      </c>
      <c r="N128" s="145" t="s">
        <v>305</v>
      </c>
      <c r="O128" s="128" t="s">
        <v>382</v>
      </c>
      <c r="P128" s="111"/>
      <c r="Q128" s="111"/>
      <c r="R128" s="111"/>
      <c r="S128" s="111"/>
      <c r="T128" s="111"/>
      <c r="U128" s="111"/>
      <c r="V128" s="139">
        <f t="shared" si="70"/>
        <v>0</v>
      </c>
    </row>
    <row r="129" spans="2:22" ht="15" outlineLevel="1" x14ac:dyDescent="0.2">
      <c r="B129" s="454">
        <f t="shared" ref="B129:B130" si="72">B128+1</f>
        <v>12</v>
      </c>
      <c r="C129" s="145" t="s">
        <v>307</v>
      </c>
      <c r="D129" s="128" t="s">
        <v>382</v>
      </c>
      <c r="E129" s="116"/>
      <c r="F129" s="103"/>
      <c r="G129" s="103"/>
      <c r="H129" s="103"/>
      <c r="I129" s="103"/>
      <c r="J129" s="105"/>
      <c r="K129" s="139">
        <f t="shared" si="71"/>
        <v>0</v>
      </c>
      <c r="M129" s="454">
        <f t="shared" ref="M129:M130" si="73">M128+1</f>
        <v>12</v>
      </c>
      <c r="N129" s="145" t="s">
        <v>307</v>
      </c>
      <c r="O129" s="128" t="s">
        <v>382</v>
      </c>
      <c r="P129" s="111"/>
      <c r="Q129" s="111"/>
      <c r="R129" s="111"/>
      <c r="S129" s="111"/>
      <c r="T129" s="111"/>
      <c r="U129" s="111"/>
      <c r="V129" s="139">
        <f t="shared" ref="V129:V133" si="74">SUM(P129:U129)</f>
        <v>0</v>
      </c>
    </row>
    <row r="130" spans="2:22" ht="15" outlineLevel="1" x14ac:dyDescent="0.2">
      <c r="B130" s="454">
        <f t="shared" si="72"/>
        <v>13</v>
      </c>
      <c r="C130" s="145" t="s">
        <v>391</v>
      </c>
      <c r="D130" s="128" t="s">
        <v>382</v>
      </c>
      <c r="E130" s="116"/>
      <c r="F130" s="103"/>
      <c r="G130" s="103"/>
      <c r="H130" s="103"/>
      <c r="I130" s="103"/>
      <c r="J130" s="105"/>
      <c r="K130" s="139">
        <f t="shared" si="71"/>
        <v>0</v>
      </c>
      <c r="M130" s="454">
        <f t="shared" si="73"/>
        <v>13</v>
      </c>
      <c r="N130" s="145" t="s">
        <v>391</v>
      </c>
      <c r="O130" s="128" t="s">
        <v>382</v>
      </c>
      <c r="P130" s="111"/>
      <c r="Q130" s="111"/>
      <c r="R130" s="111"/>
      <c r="S130" s="111"/>
      <c r="T130" s="111"/>
      <c r="U130" s="111"/>
      <c r="V130" s="139">
        <f t="shared" si="74"/>
        <v>0</v>
      </c>
    </row>
    <row r="131" spans="2:22" ht="15" outlineLevel="1" x14ac:dyDescent="0.2">
      <c r="B131" s="454">
        <v>14</v>
      </c>
      <c r="C131" s="145" t="s">
        <v>164</v>
      </c>
      <c r="D131" s="128" t="s">
        <v>382</v>
      </c>
      <c r="E131" s="116"/>
      <c r="F131" s="103"/>
      <c r="G131" s="103"/>
      <c r="H131" s="103"/>
      <c r="I131" s="103"/>
      <c r="J131" s="105"/>
      <c r="K131" s="139">
        <f t="shared" ref="K131" si="75">SUM(E131:J131)</f>
        <v>0</v>
      </c>
      <c r="M131" s="454">
        <v>14</v>
      </c>
      <c r="N131" s="145" t="s">
        <v>164</v>
      </c>
      <c r="O131" s="128" t="s">
        <v>382</v>
      </c>
      <c r="P131" s="111"/>
      <c r="Q131" s="111"/>
      <c r="R131" s="111"/>
      <c r="S131" s="111"/>
      <c r="T131" s="111"/>
      <c r="U131" s="111"/>
      <c r="V131" s="139">
        <f t="shared" ref="V131" si="76">SUM(P131:U131)</f>
        <v>0</v>
      </c>
    </row>
    <row r="132" spans="2:22" ht="15" outlineLevel="1" x14ac:dyDescent="0.2">
      <c r="B132" s="454">
        <v>15</v>
      </c>
      <c r="C132" s="145" t="s">
        <v>314</v>
      </c>
      <c r="D132" s="128" t="s">
        <v>382</v>
      </c>
      <c r="E132" s="116"/>
      <c r="F132" s="103"/>
      <c r="G132" s="103"/>
      <c r="H132" s="103"/>
      <c r="I132" s="103"/>
      <c r="J132" s="105"/>
      <c r="K132" s="139">
        <f t="shared" si="71"/>
        <v>0</v>
      </c>
      <c r="M132" s="454">
        <v>15</v>
      </c>
      <c r="N132" s="145" t="s">
        <v>314</v>
      </c>
      <c r="O132" s="128" t="s">
        <v>382</v>
      </c>
      <c r="P132" s="111"/>
      <c r="Q132" s="111"/>
      <c r="R132" s="111"/>
      <c r="S132" s="111"/>
      <c r="T132" s="111"/>
      <c r="U132" s="111"/>
      <c r="V132" s="139">
        <f t="shared" si="74"/>
        <v>0</v>
      </c>
    </row>
    <row r="133" spans="2:22" ht="15.75" outlineLevel="1" thickBot="1" x14ac:dyDescent="0.25">
      <c r="B133" s="455">
        <v>16</v>
      </c>
      <c r="C133" s="147" t="s">
        <v>98</v>
      </c>
      <c r="D133" s="236" t="s">
        <v>382</v>
      </c>
      <c r="E133" s="144">
        <f t="shared" ref="E133:J133" si="77">SUM(E118:E132)</f>
        <v>0</v>
      </c>
      <c r="F133" s="144">
        <f t="shared" si="77"/>
        <v>0</v>
      </c>
      <c r="G133" s="144">
        <f t="shared" si="77"/>
        <v>0</v>
      </c>
      <c r="H133" s="144">
        <f t="shared" si="77"/>
        <v>0</v>
      </c>
      <c r="I133" s="144">
        <f t="shared" si="77"/>
        <v>0</v>
      </c>
      <c r="J133" s="144">
        <f t="shared" si="77"/>
        <v>0</v>
      </c>
      <c r="K133" s="138">
        <f t="shared" si="71"/>
        <v>0</v>
      </c>
      <c r="M133" s="455">
        <v>16</v>
      </c>
      <c r="N133" s="147" t="s">
        <v>98</v>
      </c>
      <c r="O133" s="236" t="s">
        <v>382</v>
      </c>
      <c r="P133" s="144">
        <f t="shared" ref="P133:U133" si="78">SUM(P118:P132)</f>
        <v>0</v>
      </c>
      <c r="Q133" s="144">
        <f t="shared" si="78"/>
        <v>0</v>
      </c>
      <c r="R133" s="144">
        <f t="shared" si="78"/>
        <v>0</v>
      </c>
      <c r="S133" s="144">
        <f t="shared" si="78"/>
        <v>0</v>
      </c>
      <c r="T133" s="144">
        <f t="shared" si="78"/>
        <v>0</v>
      </c>
      <c r="U133" s="144">
        <f t="shared" si="78"/>
        <v>0</v>
      </c>
      <c r="V133" s="138">
        <f t="shared" si="74"/>
        <v>0</v>
      </c>
    </row>
    <row r="134" spans="2:22" outlineLevel="1" x14ac:dyDescent="0.2"/>
    <row r="135" spans="2:22" ht="15" outlineLevel="1" thickBot="1" x14ac:dyDescent="0.25"/>
    <row r="136" spans="2:22" ht="15" outlineLevel="1" x14ac:dyDescent="0.25">
      <c r="B136" s="595"/>
      <c r="C136" s="643"/>
      <c r="D136" s="388"/>
      <c r="E136" s="646"/>
      <c r="F136" s="636"/>
      <c r="G136" s="647"/>
      <c r="H136" s="648" t="str">
        <f>LEFT(H114,4)-1&amp;" UY"</f>
        <v>2019 UY</v>
      </c>
      <c r="I136" s="647"/>
      <c r="J136" s="636"/>
      <c r="K136" s="649"/>
      <c r="M136" s="595"/>
      <c r="N136" s="643"/>
      <c r="O136" s="388"/>
      <c r="P136" s="646"/>
      <c r="Q136" s="636"/>
      <c r="R136" s="647"/>
      <c r="S136" s="648" t="str">
        <f>LEFT(S114,4)-1&amp;" UY"</f>
        <v>2018 UY</v>
      </c>
      <c r="T136" s="647"/>
      <c r="U136" s="636"/>
      <c r="V136" s="649"/>
    </row>
    <row r="137" spans="2:22" ht="15" outlineLevel="1" x14ac:dyDescent="0.2">
      <c r="B137" s="645"/>
      <c r="C137" s="644" t="str">
        <f>C115</f>
        <v>Year 2025</v>
      </c>
      <c r="D137" s="298" t="s">
        <v>192</v>
      </c>
      <c r="E137" s="307" t="s">
        <v>376</v>
      </c>
      <c r="F137" s="307" t="s">
        <v>377</v>
      </c>
      <c r="G137" s="308" t="s">
        <v>193</v>
      </c>
      <c r="H137" s="308" t="s">
        <v>378</v>
      </c>
      <c r="I137" s="308" t="s">
        <v>286</v>
      </c>
      <c r="J137" s="309" t="s">
        <v>379</v>
      </c>
      <c r="K137" s="310" t="s">
        <v>380</v>
      </c>
      <c r="M137" s="645"/>
      <c r="N137" s="644" t="str">
        <f>N115</f>
        <v>Year 2024</v>
      </c>
      <c r="O137" s="298" t="s">
        <v>192</v>
      </c>
      <c r="P137" s="307" t="s">
        <v>376</v>
      </c>
      <c r="Q137" s="307" t="s">
        <v>377</v>
      </c>
      <c r="R137" s="308" t="s">
        <v>193</v>
      </c>
      <c r="S137" s="308" t="s">
        <v>378</v>
      </c>
      <c r="T137" s="308" t="s">
        <v>286</v>
      </c>
      <c r="U137" s="309" t="s">
        <v>379</v>
      </c>
      <c r="V137" s="310" t="s">
        <v>380</v>
      </c>
    </row>
    <row r="138" spans="2:22" ht="15" outlineLevel="1" x14ac:dyDescent="0.2">
      <c r="B138" s="598"/>
      <c r="C138" s="597"/>
      <c r="D138" s="299"/>
      <c r="E138" s="297" t="s">
        <v>425</v>
      </c>
      <c r="F138" s="296" t="s">
        <v>426</v>
      </c>
      <c r="G138" s="296" t="s">
        <v>427</v>
      </c>
      <c r="H138" s="296" t="s">
        <v>428</v>
      </c>
      <c r="I138" s="296" t="s">
        <v>429</v>
      </c>
      <c r="J138" s="296" t="s">
        <v>430</v>
      </c>
      <c r="K138" s="306" t="s">
        <v>431</v>
      </c>
      <c r="M138" s="598"/>
      <c r="N138" s="597"/>
      <c r="O138" s="299"/>
      <c r="P138" s="297" t="s">
        <v>425</v>
      </c>
      <c r="Q138" s="296" t="s">
        <v>426</v>
      </c>
      <c r="R138" s="296" t="s">
        <v>427</v>
      </c>
      <c r="S138" s="296" t="s">
        <v>428</v>
      </c>
      <c r="T138" s="296" t="s">
        <v>429</v>
      </c>
      <c r="U138" s="296" t="s">
        <v>430</v>
      </c>
      <c r="V138" s="306" t="s">
        <v>431</v>
      </c>
    </row>
    <row r="139" spans="2:22" ht="15" outlineLevel="1" x14ac:dyDescent="0.2">
      <c r="B139" s="454"/>
      <c r="C139" s="450"/>
      <c r="D139" s="5"/>
      <c r="E139" s="5"/>
      <c r="F139" s="132"/>
      <c r="G139" s="132"/>
      <c r="H139" s="132"/>
      <c r="I139" s="132"/>
      <c r="J139" s="132"/>
      <c r="K139" s="133"/>
      <c r="M139" s="454"/>
      <c r="N139" s="450"/>
      <c r="O139" s="5"/>
      <c r="P139" s="5"/>
      <c r="Q139" s="132"/>
      <c r="R139" s="132"/>
      <c r="S139" s="132"/>
      <c r="T139" s="132"/>
      <c r="U139" s="132"/>
      <c r="V139" s="133"/>
    </row>
    <row r="140" spans="2:22" ht="28.5" outlineLevel="1" x14ac:dyDescent="0.2">
      <c r="B140" s="454">
        <v>1</v>
      </c>
      <c r="C140" s="518" t="s">
        <v>381</v>
      </c>
      <c r="D140" s="128" t="s">
        <v>382</v>
      </c>
      <c r="E140" s="116"/>
      <c r="F140" s="116"/>
      <c r="G140" s="103"/>
      <c r="H140" s="103"/>
      <c r="I140" s="103"/>
      <c r="J140" s="105"/>
      <c r="K140" s="139">
        <f t="shared" ref="K140" si="79">SUM(E140:J140)</f>
        <v>0</v>
      </c>
      <c r="M140" s="454">
        <v>1</v>
      </c>
      <c r="N140" s="518" t="s">
        <v>381</v>
      </c>
      <c r="O140" s="128" t="s">
        <v>382</v>
      </c>
      <c r="P140" s="111"/>
      <c r="Q140" s="111"/>
      <c r="R140" s="111"/>
      <c r="S140" s="111"/>
      <c r="T140" s="111"/>
      <c r="U140" s="111"/>
      <c r="V140" s="139">
        <f t="shared" ref="V140" si="80">SUM(P140:U140)</f>
        <v>0</v>
      </c>
    </row>
    <row r="141" spans="2:22" ht="15" outlineLevel="1" x14ac:dyDescent="0.2">
      <c r="B141" s="454">
        <f t="shared" ref="B141:B148" si="81">B140+1</f>
        <v>2</v>
      </c>
      <c r="C141" s="146" t="s">
        <v>383</v>
      </c>
      <c r="D141" s="128" t="s">
        <v>382</v>
      </c>
      <c r="E141" s="116"/>
      <c r="F141" s="116"/>
      <c r="G141" s="103"/>
      <c r="H141" s="103"/>
      <c r="I141" s="103"/>
      <c r="J141" s="105"/>
      <c r="K141" s="139">
        <f t="shared" ref="K141:K149" si="82">SUM(E141:J141)</f>
        <v>0</v>
      </c>
      <c r="M141" s="454">
        <f t="shared" ref="M141:M148" si="83">M140+1</f>
        <v>2</v>
      </c>
      <c r="N141" s="146" t="s">
        <v>383</v>
      </c>
      <c r="O141" s="128" t="s">
        <v>382</v>
      </c>
      <c r="P141" s="111"/>
      <c r="Q141" s="111"/>
      <c r="R141" s="111"/>
      <c r="S141" s="111"/>
      <c r="T141" s="111"/>
      <c r="U141" s="111"/>
      <c r="V141" s="139">
        <f t="shared" ref="V141:V148" si="84">SUM(P141:U141)</f>
        <v>0</v>
      </c>
    </row>
    <row r="142" spans="2:22" ht="15" outlineLevel="1" x14ac:dyDescent="0.2">
      <c r="B142" s="454">
        <f t="shared" si="81"/>
        <v>3</v>
      </c>
      <c r="C142" s="146" t="s">
        <v>384</v>
      </c>
      <c r="D142" s="128" t="s">
        <v>382</v>
      </c>
      <c r="E142" s="127"/>
      <c r="F142" s="103"/>
      <c r="G142" s="103"/>
      <c r="H142" s="103"/>
      <c r="I142" s="103"/>
      <c r="J142" s="105"/>
      <c r="K142" s="139">
        <f t="shared" si="82"/>
        <v>0</v>
      </c>
      <c r="M142" s="454">
        <f t="shared" si="83"/>
        <v>3</v>
      </c>
      <c r="N142" s="146" t="s">
        <v>384</v>
      </c>
      <c r="O142" s="128" t="s">
        <v>382</v>
      </c>
      <c r="P142" s="111"/>
      <c r="Q142" s="111"/>
      <c r="R142" s="111"/>
      <c r="S142" s="111"/>
      <c r="T142" s="111"/>
      <c r="U142" s="111"/>
      <c r="V142" s="139">
        <f t="shared" si="84"/>
        <v>0</v>
      </c>
    </row>
    <row r="143" spans="2:22" ht="15" outlineLevel="1" x14ac:dyDescent="0.2">
      <c r="B143" s="454">
        <f t="shared" si="81"/>
        <v>4</v>
      </c>
      <c r="C143" s="146" t="s">
        <v>385</v>
      </c>
      <c r="D143" s="128" t="s">
        <v>382</v>
      </c>
      <c r="E143" s="116"/>
      <c r="F143" s="103"/>
      <c r="G143" s="103"/>
      <c r="H143" s="103"/>
      <c r="I143" s="103"/>
      <c r="J143" s="105"/>
      <c r="K143" s="139">
        <f t="shared" si="82"/>
        <v>0</v>
      </c>
      <c r="M143" s="454">
        <f t="shared" si="83"/>
        <v>4</v>
      </c>
      <c r="N143" s="146" t="s">
        <v>385</v>
      </c>
      <c r="O143" s="128" t="s">
        <v>382</v>
      </c>
      <c r="P143" s="111"/>
      <c r="Q143" s="111"/>
      <c r="R143" s="111"/>
      <c r="S143" s="111"/>
      <c r="T143" s="111"/>
      <c r="U143" s="111"/>
      <c r="V143" s="139">
        <f t="shared" si="84"/>
        <v>0</v>
      </c>
    </row>
    <row r="144" spans="2:22" ht="15" outlineLevel="1" x14ac:dyDescent="0.2">
      <c r="B144" s="454">
        <f t="shared" si="81"/>
        <v>5</v>
      </c>
      <c r="C144" s="146" t="s">
        <v>386</v>
      </c>
      <c r="D144" s="128" t="s">
        <v>382</v>
      </c>
      <c r="E144" s="116"/>
      <c r="F144" s="103"/>
      <c r="G144" s="103"/>
      <c r="H144" s="103"/>
      <c r="I144" s="103"/>
      <c r="J144" s="105"/>
      <c r="K144" s="139">
        <f t="shared" si="82"/>
        <v>0</v>
      </c>
      <c r="M144" s="454">
        <f t="shared" si="83"/>
        <v>5</v>
      </c>
      <c r="N144" s="146" t="s">
        <v>386</v>
      </c>
      <c r="O144" s="128" t="s">
        <v>382</v>
      </c>
      <c r="P144" s="111"/>
      <c r="Q144" s="111"/>
      <c r="R144" s="111"/>
      <c r="S144" s="111"/>
      <c r="T144" s="111"/>
      <c r="U144" s="111"/>
      <c r="V144" s="139">
        <f t="shared" si="84"/>
        <v>0</v>
      </c>
    </row>
    <row r="145" spans="2:22" ht="15" outlineLevel="1" x14ac:dyDescent="0.2">
      <c r="B145" s="454">
        <f t="shared" si="81"/>
        <v>6</v>
      </c>
      <c r="C145" s="146" t="s">
        <v>387</v>
      </c>
      <c r="D145" s="128" t="s">
        <v>382</v>
      </c>
      <c r="E145" s="116"/>
      <c r="F145" s="103"/>
      <c r="G145" s="103"/>
      <c r="H145" s="103"/>
      <c r="I145" s="103"/>
      <c r="J145" s="105"/>
      <c r="K145" s="139">
        <f t="shared" si="82"/>
        <v>0</v>
      </c>
      <c r="M145" s="454">
        <f t="shared" si="83"/>
        <v>6</v>
      </c>
      <c r="N145" s="146" t="s">
        <v>387</v>
      </c>
      <c r="O145" s="128" t="s">
        <v>382</v>
      </c>
      <c r="P145" s="111"/>
      <c r="Q145" s="111"/>
      <c r="R145" s="111"/>
      <c r="S145" s="111"/>
      <c r="T145" s="111"/>
      <c r="U145" s="111"/>
      <c r="V145" s="139">
        <f t="shared" si="84"/>
        <v>0</v>
      </c>
    </row>
    <row r="146" spans="2:22" ht="15" outlineLevel="1" x14ac:dyDescent="0.2">
      <c r="B146" s="454">
        <f t="shared" si="81"/>
        <v>7</v>
      </c>
      <c r="C146" s="146" t="s">
        <v>388</v>
      </c>
      <c r="D146" s="128" t="s">
        <v>382</v>
      </c>
      <c r="E146" s="130"/>
      <c r="F146" s="106"/>
      <c r="G146" s="107"/>
      <c r="H146" s="106"/>
      <c r="I146" s="106"/>
      <c r="J146" s="108"/>
      <c r="K146" s="139">
        <f t="shared" si="82"/>
        <v>0</v>
      </c>
      <c r="M146" s="454">
        <f t="shared" si="83"/>
        <v>7</v>
      </c>
      <c r="N146" s="146" t="s">
        <v>388</v>
      </c>
      <c r="O146" s="128" t="s">
        <v>382</v>
      </c>
      <c r="P146" s="111"/>
      <c r="Q146" s="111"/>
      <c r="R146" s="111"/>
      <c r="S146" s="111"/>
      <c r="T146" s="111"/>
      <c r="U146" s="111"/>
      <c r="V146" s="140">
        <f t="shared" si="84"/>
        <v>0</v>
      </c>
    </row>
    <row r="147" spans="2:22" ht="15" outlineLevel="1" x14ac:dyDescent="0.2">
      <c r="B147" s="454">
        <f t="shared" si="81"/>
        <v>8</v>
      </c>
      <c r="C147" s="146" t="s">
        <v>389</v>
      </c>
      <c r="D147" s="128" t="s">
        <v>382</v>
      </c>
      <c r="E147" s="130"/>
      <c r="F147" s="106"/>
      <c r="G147" s="107"/>
      <c r="H147" s="106"/>
      <c r="I147" s="106"/>
      <c r="J147" s="108"/>
      <c r="K147" s="139">
        <f t="shared" si="82"/>
        <v>0</v>
      </c>
      <c r="M147" s="454">
        <f t="shared" si="83"/>
        <v>8</v>
      </c>
      <c r="N147" s="146" t="s">
        <v>389</v>
      </c>
      <c r="O147" s="128" t="s">
        <v>382</v>
      </c>
      <c r="P147" s="111"/>
      <c r="Q147" s="111"/>
      <c r="R147" s="111"/>
      <c r="S147" s="111"/>
      <c r="T147" s="111"/>
      <c r="U147" s="111"/>
      <c r="V147" s="140">
        <f t="shared" si="84"/>
        <v>0</v>
      </c>
    </row>
    <row r="148" spans="2:22" ht="15" outlineLevel="1" x14ac:dyDescent="0.2">
      <c r="B148" s="454">
        <f t="shared" si="81"/>
        <v>9</v>
      </c>
      <c r="C148" s="146" t="s">
        <v>293</v>
      </c>
      <c r="D148" s="128" t="s">
        <v>382</v>
      </c>
      <c r="E148" s="116"/>
      <c r="F148" s="103"/>
      <c r="G148" s="513"/>
      <c r="H148" s="103"/>
      <c r="I148" s="103"/>
      <c r="J148" s="105"/>
      <c r="K148" s="139">
        <f t="shared" si="82"/>
        <v>0</v>
      </c>
      <c r="M148" s="454">
        <f t="shared" si="83"/>
        <v>9</v>
      </c>
      <c r="N148" s="146" t="s">
        <v>293</v>
      </c>
      <c r="O148" s="128" t="s">
        <v>382</v>
      </c>
      <c r="P148" s="111"/>
      <c r="Q148" s="111"/>
      <c r="R148" s="111"/>
      <c r="S148" s="111"/>
      <c r="T148" s="111"/>
      <c r="U148" s="111"/>
      <c r="V148" s="140">
        <f t="shared" si="84"/>
        <v>0</v>
      </c>
    </row>
    <row r="149" spans="2:22" ht="15" outlineLevel="1" x14ac:dyDescent="0.2">
      <c r="B149" s="454">
        <f>B148+1</f>
        <v>10</v>
      </c>
      <c r="C149" s="145" t="s">
        <v>390</v>
      </c>
      <c r="D149" s="128" t="s">
        <v>382</v>
      </c>
      <c r="E149" s="127"/>
      <c r="F149" s="109"/>
      <c r="G149" s="109"/>
      <c r="H149" s="109"/>
      <c r="I149" s="109"/>
      <c r="J149" s="110"/>
      <c r="K149" s="139">
        <f t="shared" si="82"/>
        <v>0</v>
      </c>
      <c r="M149" s="454">
        <f>M148+1</f>
        <v>10</v>
      </c>
      <c r="N149" s="145" t="s">
        <v>390</v>
      </c>
      <c r="O149" s="128" t="s">
        <v>382</v>
      </c>
      <c r="P149" s="111"/>
      <c r="Q149" s="111"/>
      <c r="R149" s="111"/>
      <c r="S149" s="111"/>
      <c r="T149" s="111"/>
      <c r="U149" s="111"/>
      <c r="V149" s="141">
        <f t="shared" ref="V149:V155" si="85">SUM(P149:U149)</f>
        <v>0</v>
      </c>
    </row>
    <row r="150" spans="2:22" ht="15" outlineLevel="1" x14ac:dyDescent="0.2">
      <c r="B150" s="454">
        <f>B149+1</f>
        <v>11</v>
      </c>
      <c r="C150" s="145" t="s">
        <v>305</v>
      </c>
      <c r="D150" s="128" t="s">
        <v>382</v>
      </c>
      <c r="E150" s="116"/>
      <c r="F150" s="103"/>
      <c r="G150" s="103"/>
      <c r="H150" s="103"/>
      <c r="I150" s="103"/>
      <c r="J150" s="105"/>
      <c r="K150" s="139">
        <f t="shared" ref="K150:K155" si="86">SUM(E150:J150)</f>
        <v>0</v>
      </c>
      <c r="M150" s="454">
        <f>M149+1</f>
        <v>11</v>
      </c>
      <c r="N150" s="145" t="s">
        <v>305</v>
      </c>
      <c r="O150" s="128" t="s">
        <v>382</v>
      </c>
      <c r="P150" s="111"/>
      <c r="Q150" s="111"/>
      <c r="R150" s="111"/>
      <c r="S150" s="111"/>
      <c r="T150" s="111"/>
      <c r="U150" s="111"/>
      <c r="V150" s="139">
        <f t="shared" si="85"/>
        <v>0</v>
      </c>
    </row>
    <row r="151" spans="2:22" ht="15" outlineLevel="1" x14ac:dyDescent="0.2">
      <c r="B151" s="454">
        <f t="shared" ref="B151:B152" si="87">B150+1</f>
        <v>12</v>
      </c>
      <c r="C151" s="145" t="s">
        <v>307</v>
      </c>
      <c r="D151" s="128" t="s">
        <v>382</v>
      </c>
      <c r="E151" s="116"/>
      <c r="F151" s="103"/>
      <c r="G151" s="103"/>
      <c r="H151" s="103"/>
      <c r="I151" s="103"/>
      <c r="J151" s="105"/>
      <c r="K151" s="139">
        <f t="shared" si="86"/>
        <v>0</v>
      </c>
      <c r="M151" s="454">
        <f t="shared" ref="M151:M152" si="88">M150+1</f>
        <v>12</v>
      </c>
      <c r="N151" s="145" t="s">
        <v>307</v>
      </c>
      <c r="O151" s="128" t="s">
        <v>382</v>
      </c>
      <c r="P151" s="111"/>
      <c r="Q151" s="111"/>
      <c r="R151" s="111"/>
      <c r="S151" s="111"/>
      <c r="T151" s="111"/>
      <c r="U151" s="111"/>
      <c r="V151" s="139">
        <f t="shared" si="85"/>
        <v>0</v>
      </c>
    </row>
    <row r="152" spans="2:22" ht="15" outlineLevel="1" x14ac:dyDescent="0.2">
      <c r="B152" s="454">
        <f t="shared" si="87"/>
        <v>13</v>
      </c>
      <c r="C152" s="145" t="s">
        <v>391</v>
      </c>
      <c r="D152" s="128" t="s">
        <v>382</v>
      </c>
      <c r="E152" s="116"/>
      <c r="F152" s="103"/>
      <c r="G152" s="103"/>
      <c r="H152" s="103"/>
      <c r="I152" s="103"/>
      <c r="J152" s="105"/>
      <c r="K152" s="139">
        <f t="shared" si="86"/>
        <v>0</v>
      </c>
      <c r="M152" s="454">
        <f t="shared" si="88"/>
        <v>13</v>
      </c>
      <c r="N152" s="145" t="s">
        <v>391</v>
      </c>
      <c r="O152" s="128" t="s">
        <v>382</v>
      </c>
      <c r="P152" s="111"/>
      <c r="Q152" s="111"/>
      <c r="R152" s="111"/>
      <c r="S152" s="111"/>
      <c r="T152" s="111"/>
      <c r="U152" s="111"/>
      <c r="V152" s="139">
        <f t="shared" si="85"/>
        <v>0</v>
      </c>
    </row>
    <row r="153" spans="2:22" ht="15" outlineLevel="1" x14ac:dyDescent="0.2">
      <c r="B153" s="454">
        <v>14</v>
      </c>
      <c r="C153" s="145" t="s">
        <v>164</v>
      </c>
      <c r="D153" s="128" t="s">
        <v>382</v>
      </c>
      <c r="E153" s="116"/>
      <c r="F153" s="103"/>
      <c r="G153" s="103"/>
      <c r="H153" s="103"/>
      <c r="I153" s="103"/>
      <c r="J153" s="105"/>
      <c r="K153" s="139">
        <f t="shared" ref="K153" si="89">SUM(E153:J153)</f>
        <v>0</v>
      </c>
      <c r="M153" s="454">
        <v>14</v>
      </c>
      <c r="N153" s="145" t="s">
        <v>164</v>
      </c>
      <c r="O153" s="128" t="s">
        <v>382</v>
      </c>
      <c r="P153" s="111"/>
      <c r="Q153" s="111"/>
      <c r="R153" s="111"/>
      <c r="S153" s="111"/>
      <c r="T153" s="111"/>
      <c r="U153" s="111"/>
      <c r="V153" s="139">
        <f t="shared" ref="V153" si="90">SUM(P153:U153)</f>
        <v>0</v>
      </c>
    </row>
    <row r="154" spans="2:22" ht="15" outlineLevel="1" x14ac:dyDescent="0.2">
      <c r="B154" s="454">
        <v>15</v>
      </c>
      <c r="C154" s="145" t="s">
        <v>314</v>
      </c>
      <c r="D154" s="128" t="s">
        <v>382</v>
      </c>
      <c r="E154" s="116"/>
      <c r="F154" s="103"/>
      <c r="G154" s="103"/>
      <c r="H154" s="103"/>
      <c r="I154" s="103"/>
      <c r="J154" s="105"/>
      <c r="K154" s="139">
        <f t="shared" si="86"/>
        <v>0</v>
      </c>
      <c r="M154" s="454">
        <v>15</v>
      </c>
      <c r="N154" s="145" t="s">
        <v>314</v>
      </c>
      <c r="O154" s="128" t="s">
        <v>382</v>
      </c>
      <c r="P154" s="111"/>
      <c r="Q154" s="111"/>
      <c r="R154" s="111"/>
      <c r="S154" s="111"/>
      <c r="T154" s="111"/>
      <c r="U154" s="111"/>
      <c r="V154" s="139">
        <f t="shared" si="85"/>
        <v>0</v>
      </c>
    </row>
    <row r="155" spans="2:22" ht="15.75" outlineLevel="1" thickBot="1" x14ac:dyDescent="0.25">
      <c r="B155" s="455">
        <v>16</v>
      </c>
      <c r="C155" s="147" t="s">
        <v>98</v>
      </c>
      <c r="D155" s="236" t="s">
        <v>382</v>
      </c>
      <c r="E155" s="144">
        <f t="shared" ref="E155:J155" si="91">SUM(E140:E154)</f>
        <v>0</v>
      </c>
      <c r="F155" s="144">
        <f t="shared" si="91"/>
        <v>0</v>
      </c>
      <c r="G155" s="144">
        <f t="shared" si="91"/>
        <v>0</v>
      </c>
      <c r="H155" s="144">
        <f t="shared" si="91"/>
        <v>0</v>
      </c>
      <c r="I155" s="144">
        <f t="shared" si="91"/>
        <v>0</v>
      </c>
      <c r="J155" s="144">
        <f t="shared" si="91"/>
        <v>0</v>
      </c>
      <c r="K155" s="138">
        <f t="shared" si="86"/>
        <v>0</v>
      </c>
      <c r="M155" s="455">
        <v>16</v>
      </c>
      <c r="N155" s="147" t="s">
        <v>98</v>
      </c>
      <c r="O155" s="236" t="s">
        <v>382</v>
      </c>
      <c r="P155" s="144">
        <f t="shared" ref="P155:U155" si="92">SUM(P140:P154)</f>
        <v>0</v>
      </c>
      <c r="Q155" s="144">
        <f t="shared" si="92"/>
        <v>0</v>
      </c>
      <c r="R155" s="144">
        <f t="shared" si="92"/>
        <v>0</v>
      </c>
      <c r="S155" s="144">
        <f t="shared" si="92"/>
        <v>0</v>
      </c>
      <c r="T155" s="144">
        <f t="shared" si="92"/>
        <v>0</v>
      </c>
      <c r="U155" s="144">
        <f t="shared" si="92"/>
        <v>0</v>
      </c>
      <c r="V155" s="138">
        <f t="shared" si="85"/>
        <v>0</v>
      </c>
    </row>
    <row r="157" spans="2:22" ht="15" thickBot="1" x14ac:dyDescent="0.25"/>
    <row r="158" spans="2:22" ht="15" x14ac:dyDescent="0.25">
      <c r="B158" s="595"/>
      <c r="C158" s="643"/>
      <c r="D158" s="388"/>
      <c r="E158" s="646"/>
      <c r="F158" s="636"/>
      <c r="G158" s="647"/>
      <c r="H158" s="648" t="s">
        <v>98</v>
      </c>
      <c r="I158" s="647"/>
      <c r="J158" s="636"/>
      <c r="K158" s="649"/>
      <c r="M158" s="595"/>
      <c r="N158" s="643"/>
      <c r="O158" s="388"/>
      <c r="P158" s="646"/>
      <c r="Q158" s="636"/>
      <c r="R158" s="647"/>
      <c r="S158" s="648" t="s">
        <v>98</v>
      </c>
      <c r="T158" s="647"/>
      <c r="U158" s="636"/>
      <c r="V158" s="649"/>
    </row>
    <row r="159" spans="2:22" ht="15" x14ac:dyDescent="0.2">
      <c r="B159" s="645"/>
      <c r="C159" s="644" t="str">
        <f>C137</f>
        <v>Year 2025</v>
      </c>
      <c r="D159" s="298" t="s">
        <v>192</v>
      </c>
      <c r="E159" s="307" t="s">
        <v>376</v>
      </c>
      <c r="F159" s="308" t="s">
        <v>377</v>
      </c>
      <c r="G159" s="308" t="s">
        <v>193</v>
      </c>
      <c r="H159" s="308" t="s">
        <v>378</v>
      </c>
      <c r="I159" s="308" t="s">
        <v>286</v>
      </c>
      <c r="J159" s="309" t="s">
        <v>379</v>
      </c>
      <c r="K159" s="310" t="s">
        <v>380</v>
      </c>
      <c r="M159" s="645"/>
      <c r="N159" s="644" t="str">
        <f>N137</f>
        <v>Year 2024</v>
      </c>
      <c r="O159" s="298" t="s">
        <v>192</v>
      </c>
      <c r="P159" s="307" t="s">
        <v>376</v>
      </c>
      <c r="Q159" s="308" t="s">
        <v>377</v>
      </c>
      <c r="R159" s="308" t="s">
        <v>193</v>
      </c>
      <c r="S159" s="308" t="s">
        <v>378</v>
      </c>
      <c r="T159" s="308" t="s">
        <v>286</v>
      </c>
      <c r="U159" s="309" t="s">
        <v>379</v>
      </c>
      <c r="V159" s="310" t="s">
        <v>380</v>
      </c>
    </row>
    <row r="160" spans="2:22" ht="15" x14ac:dyDescent="0.2">
      <c r="B160" s="598"/>
      <c r="C160" s="597"/>
      <c r="D160" s="299"/>
      <c r="E160" s="297" t="s">
        <v>432</v>
      </c>
      <c r="F160" s="308" t="s">
        <v>433</v>
      </c>
      <c r="G160" s="296" t="s">
        <v>434</v>
      </c>
      <c r="H160" s="296" t="s">
        <v>376</v>
      </c>
      <c r="I160" s="296" t="s">
        <v>435</v>
      </c>
      <c r="J160" s="296" t="s">
        <v>436</v>
      </c>
      <c r="K160" s="306" t="s">
        <v>437</v>
      </c>
      <c r="M160" s="598"/>
      <c r="N160" s="597"/>
      <c r="O160" s="299"/>
      <c r="P160" s="297" t="s">
        <v>432</v>
      </c>
      <c r="Q160" s="308" t="s">
        <v>433</v>
      </c>
      <c r="R160" s="296" t="s">
        <v>434</v>
      </c>
      <c r="S160" s="296" t="s">
        <v>376</v>
      </c>
      <c r="T160" s="296" t="s">
        <v>435</v>
      </c>
      <c r="U160" s="296" t="s">
        <v>436</v>
      </c>
      <c r="V160" s="306" t="s">
        <v>437</v>
      </c>
    </row>
    <row r="161" spans="2:22" ht="15" x14ac:dyDescent="0.2">
      <c r="B161" s="454"/>
      <c r="C161" s="450"/>
      <c r="D161" s="5"/>
      <c r="E161" s="134"/>
      <c r="F161" s="258"/>
      <c r="G161" s="132"/>
      <c r="H161" s="132"/>
      <c r="I161" s="132"/>
      <c r="J161" s="132"/>
      <c r="K161" s="133"/>
      <c r="M161" s="454"/>
      <c r="N161" s="450"/>
      <c r="O161" s="5"/>
      <c r="P161" s="134"/>
      <c r="Q161" s="258"/>
      <c r="R161" s="132"/>
      <c r="S161" s="132"/>
      <c r="T161" s="132"/>
      <c r="U161" s="132"/>
      <c r="V161" s="133"/>
    </row>
    <row r="162" spans="2:22" ht="28.5" x14ac:dyDescent="0.2">
      <c r="B162" s="454">
        <v>1</v>
      </c>
      <c r="C162" s="518" t="s">
        <v>381</v>
      </c>
      <c r="D162" s="128" t="s">
        <v>382</v>
      </c>
      <c r="E162" s="259">
        <f t="shared" ref="E162:K174" si="93">SUM(E8,E30,E52,E74,E96,E118,E140)</f>
        <v>0</v>
      </c>
      <c r="F162" s="158">
        <f t="shared" si="93"/>
        <v>0</v>
      </c>
      <c r="G162" s="156">
        <f t="shared" si="93"/>
        <v>0</v>
      </c>
      <c r="H162" s="156">
        <f t="shared" si="93"/>
        <v>0</v>
      </c>
      <c r="I162" s="156">
        <f t="shared" si="93"/>
        <v>0</v>
      </c>
      <c r="J162" s="156">
        <f t="shared" si="93"/>
        <v>0</v>
      </c>
      <c r="K162" s="157">
        <f t="shared" si="93"/>
        <v>0</v>
      </c>
      <c r="M162" s="454">
        <v>1</v>
      </c>
      <c r="N162" s="518" t="s">
        <v>381</v>
      </c>
      <c r="O162" s="128" t="s">
        <v>382</v>
      </c>
      <c r="P162" s="259">
        <f t="shared" ref="P162:V174" si="94">SUM(P8,P30,P52,P74,P96,P118,P140)</f>
        <v>0</v>
      </c>
      <c r="Q162" s="158">
        <f t="shared" si="94"/>
        <v>0</v>
      </c>
      <c r="R162" s="156">
        <f t="shared" si="94"/>
        <v>0</v>
      </c>
      <c r="S162" s="156">
        <f t="shared" si="94"/>
        <v>0</v>
      </c>
      <c r="T162" s="156">
        <f t="shared" si="94"/>
        <v>0</v>
      </c>
      <c r="U162" s="156">
        <f t="shared" si="94"/>
        <v>0</v>
      </c>
      <c r="V162" s="157">
        <f t="shared" si="94"/>
        <v>0</v>
      </c>
    </row>
    <row r="163" spans="2:22" ht="15" x14ac:dyDescent="0.2">
      <c r="B163" s="454">
        <f t="shared" ref="B163:B170" si="95">B162+1</f>
        <v>2</v>
      </c>
      <c r="C163" s="146" t="s">
        <v>383</v>
      </c>
      <c r="D163" s="128" t="s">
        <v>382</v>
      </c>
      <c r="E163" s="259">
        <f t="shared" si="93"/>
        <v>0</v>
      </c>
      <c r="F163" s="158">
        <f t="shared" si="93"/>
        <v>0</v>
      </c>
      <c r="G163" s="156">
        <f t="shared" si="93"/>
        <v>0</v>
      </c>
      <c r="H163" s="156">
        <f t="shared" si="93"/>
        <v>0</v>
      </c>
      <c r="I163" s="156">
        <f t="shared" si="93"/>
        <v>0</v>
      </c>
      <c r="J163" s="156">
        <f t="shared" si="93"/>
        <v>0</v>
      </c>
      <c r="K163" s="157">
        <f t="shared" si="93"/>
        <v>0</v>
      </c>
      <c r="M163" s="454">
        <f t="shared" ref="M163:M170" si="96">M162+1</f>
        <v>2</v>
      </c>
      <c r="N163" s="146" t="s">
        <v>383</v>
      </c>
      <c r="O163" s="128" t="s">
        <v>382</v>
      </c>
      <c r="P163" s="259">
        <f t="shared" si="94"/>
        <v>0</v>
      </c>
      <c r="Q163" s="158">
        <f t="shared" si="94"/>
        <v>0</v>
      </c>
      <c r="R163" s="156">
        <f t="shared" si="94"/>
        <v>0</v>
      </c>
      <c r="S163" s="156">
        <f t="shared" si="94"/>
        <v>0</v>
      </c>
      <c r="T163" s="156">
        <f t="shared" si="94"/>
        <v>0</v>
      </c>
      <c r="U163" s="156">
        <f t="shared" si="94"/>
        <v>0</v>
      </c>
      <c r="V163" s="157">
        <f t="shared" si="94"/>
        <v>0</v>
      </c>
    </row>
    <row r="164" spans="2:22" ht="15" x14ac:dyDescent="0.2">
      <c r="B164" s="454">
        <f t="shared" si="95"/>
        <v>3</v>
      </c>
      <c r="C164" s="146" t="s">
        <v>384</v>
      </c>
      <c r="D164" s="128" t="s">
        <v>382</v>
      </c>
      <c r="E164" s="259">
        <f t="shared" si="93"/>
        <v>0</v>
      </c>
      <c r="F164" s="156">
        <f t="shared" si="93"/>
        <v>0</v>
      </c>
      <c r="G164" s="156">
        <f t="shared" si="93"/>
        <v>0</v>
      </c>
      <c r="H164" s="156">
        <f t="shared" si="93"/>
        <v>0</v>
      </c>
      <c r="I164" s="156">
        <f t="shared" si="93"/>
        <v>0</v>
      </c>
      <c r="J164" s="156">
        <f t="shared" si="93"/>
        <v>0</v>
      </c>
      <c r="K164" s="157">
        <f t="shared" si="93"/>
        <v>0</v>
      </c>
      <c r="M164" s="454">
        <f t="shared" si="96"/>
        <v>3</v>
      </c>
      <c r="N164" s="146" t="s">
        <v>384</v>
      </c>
      <c r="O164" s="128" t="s">
        <v>382</v>
      </c>
      <c r="P164" s="259">
        <f t="shared" si="94"/>
        <v>0</v>
      </c>
      <c r="Q164" s="156">
        <f t="shared" si="94"/>
        <v>0</v>
      </c>
      <c r="R164" s="156">
        <f t="shared" si="94"/>
        <v>0</v>
      </c>
      <c r="S164" s="156">
        <f t="shared" si="94"/>
        <v>0</v>
      </c>
      <c r="T164" s="156">
        <f t="shared" si="94"/>
        <v>0</v>
      </c>
      <c r="U164" s="156">
        <f t="shared" si="94"/>
        <v>0</v>
      </c>
      <c r="V164" s="157">
        <f t="shared" si="94"/>
        <v>0</v>
      </c>
    </row>
    <row r="165" spans="2:22" ht="15" x14ac:dyDescent="0.2">
      <c r="B165" s="454">
        <f t="shared" si="95"/>
        <v>4</v>
      </c>
      <c r="C165" s="146" t="s">
        <v>385</v>
      </c>
      <c r="D165" s="128" t="s">
        <v>382</v>
      </c>
      <c r="E165" s="259">
        <f t="shared" si="93"/>
        <v>0</v>
      </c>
      <c r="F165" s="156">
        <f t="shared" si="93"/>
        <v>0</v>
      </c>
      <c r="G165" s="156">
        <f t="shared" si="93"/>
        <v>0</v>
      </c>
      <c r="H165" s="156">
        <f t="shared" si="93"/>
        <v>0</v>
      </c>
      <c r="I165" s="156">
        <f t="shared" si="93"/>
        <v>0</v>
      </c>
      <c r="J165" s="156">
        <f t="shared" si="93"/>
        <v>0</v>
      </c>
      <c r="K165" s="157">
        <f t="shared" si="93"/>
        <v>0</v>
      </c>
      <c r="M165" s="454">
        <f t="shared" si="96"/>
        <v>4</v>
      </c>
      <c r="N165" s="146" t="s">
        <v>385</v>
      </c>
      <c r="O165" s="128" t="s">
        <v>382</v>
      </c>
      <c r="P165" s="259">
        <f t="shared" si="94"/>
        <v>0</v>
      </c>
      <c r="Q165" s="156">
        <f t="shared" si="94"/>
        <v>0</v>
      </c>
      <c r="R165" s="156">
        <f t="shared" si="94"/>
        <v>0</v>
      </c>
      <c r="S165" s="156">
        <f t="shared" si="94"/>
        <v>0</v>
      </c>
      <c r="T165" s="156">
        <f t="shared" si="94"/>
        <v>0</v>
      </c>
      <c r="U165" s="156">
        <f t="shared" si="94"/>
        <v>0</v>
      </c>
      <c r="V165" s="157">
        <f t="shared" si="94"/>
        <v>0</v>
      </c>
    </row>
    <row r="166" spans="2:22" ht="15" x14ac:dyDescent="0.2">
      <c r="B166" s="454">
        <f t="shared" si="95"/>
        <v>5</v>
      </c>
      <c r="C166" s="146" t="s">
        <v>386</v>
      </c>
      <c r="D166" s="128" t="s">
        <v>382</v>
      </c>
      <c r="E166" s="259">
        <f t="shared" si="93"/>
        <v>0</v>
      </c>
      <c r="F166" s="156">
        <f t="shared" si="93"/>
        <v>0</v>
      </c>
      <c r="G166" s="156">
        <f t="shared" si="93"/>
        <v>0</v>
      </c>
      <c r="H166" s="156">
        <f t="shared" si="93"/>
        <v>0</v>
      </c>
      <c r="I166" s="156">
        <f t="shared" si="93"/>
        <v>0</v>
      </c>
      <c r="J166" s="156">
        <f t="shared" si="93"/>
        <v>0</v>
      </c>
      <c r="K166" s="157">
        <f t="shared" si="93"/>
        <v>0</v>
      </c>
      <c r="M166" s="454">
        <f t="shared" si="96"/>
        <v>5</v>
      </c>
      <c r="N166" s="146" t="s">
        <v>386</v>
      </c>
      <c r="O166" s="128" t="s">
        <v>382</v>
      </c>
      <c r="P166" s="259">
        <f t="shared" si="94"/>
        <v>0</v>
      </c>
      <c r="Q166" s="156">
        <f t="shared" si="94"/>
        <v>0</v>
      </c>
      <c r="R166" s="156">
        <f t="shared" si="94"/>
        <v>0</v>
      </c>
      <c r="S166" s="156">
        <f t="shared" si="94"/>
        <v>0</v>
      </c>
      <c r="T166" s="156">
        <f t="shared" si="94"/>
        <v>0</v>
      </c>
      <c r="U166" s="156">
        <f t="shared" si="94"/>
        <v>0</v>
      </c>
      <c r="V166" s="157">
        <f t="shared" si="94"/>
        <v>0</v>
      </c>
    </row>
    <row r="167" spans="2:22" ht="15" x14ac:dyDescent="0.2">
      <c r="B167" s="454">
        <f t="shared" si="95"/>
        <v>6</v>
      </c>
      <c r="C167" s="146" t="s">
        <v>387</v>
      </c>
      <c r="D167" s="128" t="s">
        <v>382</v>
      </c>
      <c r="E167" s="259">
        <f t="shared" si="93"/>
        <v>0</v>
      </c>
      <c r="F167" s="156">
        <f t="shared" si="93"/>
        <v>0</v>
      </c>
      <c r="G167" s="156">
        <f t="shared" si="93"/>
        <v>0</v>
      </c>
      <c r="H167" s="156">
        <f t="shared" si="93"/>
        <v>0</v>
      </c>
      <c r="I167" s="156">
        <f t="shared" si="93"/>
        <v>0</v>
      </c>
      <c r="J167" s="156">
        <f t="shared" si="93"/>
        <v>0</v>
      </c>
      <c r="K167" s="157">
        <f t="shared" si="93"/>
        <v>0</v>
      </c>
      <c r="M167" s="454">
        <f t="shared" si="96"/>
        <v>6</v>
      </c>
      <c r="N167" s="146" t="s">
        <v>387</v>
      </c>
      <c r="O167" s="128" t="s">
        <v>382</v>
      </c>
      <c r="P167" s="259">
        <f t="shared" si="94"/>
        <v>0</v>
      </c>
      <c r="Q167" s="156">
        <f t="shared" si="94"/>
        <v>0</v>
      </c>
      <c r="R167" s="156">
        <f t="shared" si="94"/>
        <v>0</v>
      </c>
      <c r="S167" s="156">
        <f t="shared" si="94"/>
        <v>0</v>
      </c>
      <c r="T167" s="156">
        <f t="shared" si="94"/>
        <v>0</v>
      </c>
      <c r="U167" s="156">
        <f t="shared" si="94"/>
        <v>0</v>
      </c>
      <c r="V167" s="157">
        <f t="shared" si="94"/>
        <v>0</v>
      </c>
    </row>
    <row r="168" spans="2:22" ht="15" x14ac:dyDescent="0.2">
      <c r="B168" s="454">
        <f t="shared" si="95"/>
        <v>7</v>
      </c>
      <c r="C168" s="146" t="s">
        <v>388</v>
      </c>
      <c r="D168" s="128" t="s">
        <v>382</v>
      </c>
      <c r="E168" s="259">
        <f t="shared" si="93"/>
        <v>0</v>
      </c>
      <c r="F168" s="156">
        <f t="shared" si="93"/>
        <v>0</v>
      </c>
      <c r="G168" s="156">
        <f t="shared" si="93"/>
        <v>0</v>
      </c>
      <c r="H168" s="156">
        <f t="shared" si="93"/>
        <v>0</v>
      </c>
      <c r="I168" s="156">
        <f t="shared" si="93"/>
        <v>0</v>
      </c>
      <c r="J168" s="156">
        <f t="shared" si="93"/>
        <v>0</v>
      </c>
      <c r="K168" s="157">
        <f t="shared" si="93"/>
        <v>0</v>
      </c>
      <c r="M168" s="454">
        <f t="shared" si="96"/>
        <v>7</v>
      </c>
      <c r="N168" s="146" t="s">
        <v>388</v>
      </c>
      <c r="O168" s="128" t="s">
        <v>382</v>
      </c>
      <c r="P168" s="259">
        <f t="shared" si="94"/>
        <v>0</v>
      </c>
      <c r="Q168" s="156">
        <f t="shared" si="94"/>
        <v>0</v>
      </c>
      <c r="R168" s="156">
        <f t="shared" si="94"/>
        <v>0</v>
      </c>
      <c r="S168" s="156">
        <f t="shared" si="94"/>
        <v>0</v>
      </c>
      <c r="T168" s="156">
        <f t="shared" si="94"/>
        <v>0</v>
      </c>
      <c r="U168" s="156">
        <f t="shared" si="94"/>
        <v>0</v>
      </c>
      <c r="V168" s="157">
        <f t="shared" si="94"/>
        <v>0</v>
      </c>
    </row>
    <row r="169" spans="2:22" ht="15" x14ac:dyDescent="0.2">
      <c r="B169" s="454">
        <f t="shared" si="95"/>
        <v>8</v>
      </c>
      <c r="C169" s="146" t="s">
        <v>389</v>
      </c>
      <c r="D169" s="128" t="s">
        <v>382</v>
      </c>
      <c r="E169" s="259">
        <f t="shared" si="93"/>
        <v>0</v>
      </c>
      <c r="F169" s="156">
        <f t="shared" si="93"/>
        <v>0</v>
      </c>
      <c r="G169" s="156">
        <f t="shared" si="93"/>
        <v>0</v>
      </c>
      <c r="H169" s="156">
        <f t="shared" si="93"/>
        <v>0</v>
      </c>
      <c r="I169" s="156">
        <f t="shared" si="93"/>
        <v>0</v>
      </c>
      <c r="J169" s="156">
        <f t="shared" si="93"/>
        <v>0</v>
      </c>
      <c r="K169" s="157">
        <f t="shared" si="93"/>
        <v>0</v>
      </c>
      <c r="M169" s="454">
        <f t="shared" si="96"/>
        <v>8</v>
      </c>
      <c r="N169" s="146" t="s">
        <v>389</v>
      </c>
      <c r="O169" s="128" t="s">
        <v>382</v>
      </c>
      <c r="P169" s="259">
        <f t="shared" si="94"/>
        <v>0</v>
      </c>
      <c r="Q169" s="156">
        <f t="shared" si="94"/>
        <v>0</v>
      </c>
      <c r="R169" s="156">
        <f t="shared" si="94"/>
        <v>0</v>
      </c>
      <c r="S169" s="156">
        <f t="shared" si="94"/>
        <v>0</v>
      </c>
      <c r="T169" s="156">
        <f t="shared" si="94"/>
        <v>0</v>
      </c>
      <c r="U169" s="156">
        <f t="shared" si="94"/>
        <v>0</v>
      </c>
      <c r="V169" s="157">
        <f t="shared" si="94"/>
        <v>0</v>
      </c>
    </row>
    <row r="170" spans="2:22" ht="15" x14ac:dyDescent="0.2">
      <c r="B170" s="454">
        <f t="shared" si="95"/>
        <v>9</v>
      </c>
      <c r="C170" s="146" t="s">
        <v>293</v>
      </c>
      <c r="D170" s="128" t="s">
        <v>382</v>
      </c>
      <c r="E170" s="259">
        <f t="shared" si="93"/>
        <v>0</v>
      </c>
      <c r="F170" s="156">
        <f t="shared" si="93"/>
        <v>0</v>
      </c>
      <c r="G170" s="156">
        <f t="shared" si="93"/>
        <v>0</v>
      </c>
      <c r="H170" s="156">
        <f t="shared" si="93"/>
        <v>0</v>
      </c>
      <c r="I170" s="156">
        <f t="shared" si="93"/>
        <v>0</v>
      </c>
      <c r="J170" s="156">
        <f t="shared" si="93"/>
        <v>0</v>
      </c>
      <c r="K170" s="157">
        <f t="shared" si="93"/>
        <v>0</v>
      </c>
      <c r="M170" s="454">
        <f t="shared" si="96"/>
        <v>9</v>
      </c>
      <c r="N170" s="146" t="s">
        <v>293</v>
      </c>
      <c r="O170" s="128" t="s">
        <v>382</v>
      </c>
      <c r="P170" s="259">
        <f t="shared" si="94"/>
        <v>0</v>
      </c>
      <c r="Q170" s="156">
        <f t="shared" si="94"/>
        <v>0</v>
      </c>
      <c r="R170" s="156">
        <f t="shared" si="94"/>
        <v>0</v>
      </c>
      <c r="S170" s="156">
        <f t="shared" si="94"/>
        <v>0</v>
      </c>
      <c r="T170" s="156">
        <f t="shared" si="94"/>
        <v>0</v>
      </c>
      <c r="U170" s="156">
        <f t="shared" si="94"/>
        <v>0</v>
      </c>
      <c r="V170" s="157">
        <f t="shared" si="94"/>
        <v>0</v>
      </c>
    </row>
    <row r="171" spans="2:22" ht="15" x14ac:dyDescent="0.2">
      <c r="B171" s="454">
        <f>B170+1</f>
        <v>10</v>
      </c>
      <c r="C171" s="145" t="s">
        <v>390</v>
      </c>
      <c r="D171" s="128" t="s">
        <v>382</v>
      </c>
      <c r="E171" s="259">
        <f t="shared" si="93"/>
        <v>0</v>
      </c>
      <c r="F171" s="156">
        <f t="shared" si="93"/>
        <v>0</v>
      </c>
      <c r="G171" s="156">
        <f t="shared" si="93"/>
        <v>0</v>
      </c>
      <c r="H171" s="156">
        <f t="shared" si="93"/>
        <v>0</v>
      </c>
      <c r="I171" s="156">
        <f t="shared" si="93"/>
        <v>0</v>
      </c>
      <c r="J171" s="156">
        <f t="shared" si="93"/>
        <v>0</v>
      </c>
      <c r="K171" s="157">
        <f t="shared" si="93"/>
        <v>0</v>
      </c>
      <c r="M171" s="454">
        <f>M170+1</f>
        <v>10</v>
      </c>
      <c r="N171" s="145" t="s">
        <v>390</v>
      </c>
      <c r="O171" s="128" t="s">
        <v>382</v>
      </c>
      <c r="P171" s="259">
        <f t="shared" si="94"/>
        <v>0</v>
      </c>
      <c r="Q171" s="156">
        <f t="shared" si="94"/>
        <v>0</v>
      </c>
      <c r="R171" s="156">
        <f t="shared" si="94"/>
        <v>0</v>
      </c>
      <c r="S171" s="156">
        <f t="shared" si="94"/>
        <v>0</v>
      </c>
      <c r="T171" s="156">
        <f t="shared" si="94"/>
        <v>0</v>
      </c>
      <c r="U171" s="156">
        <f t="shared" si="94"/>
        <v>0</v>
      </c>
      <c r="V171" s="157">
        <f t="shared" si="94"/>
        <v>0</v>
      </c>
    </row>
    <row r="172" spans="2:22" ht="15" x14ac:dyDescent="0.2">
      <c r="B172" s="454">
        <f>B171+1</f>
        <v>11</v>
      </c>
      <c r="C172" s="145" t="s">
        <v>305</v>
      </c>
      <c r="D172" s="128" t="s">
        <v>382</v>
      </c>
      <c r="E172" s="259">
        <f t="shared" si="93"/>
        <v>0</v>
      </c>
      <c r="F172" s="156">
        <f t="shared" si="93"/>
        <v>0</v>
      </c>
      <c r="G172" s="156">
        <f t="shared" si="93"/>
        <v>0</v>
      </c>
      <c r="H172" s="156">
        <f t="shared" si="93"/>
        <v>0</v>
      </c>
      <c r="I172" s="156">
        <f t="shared" si="93"/>
        <v>0</v>
      </c>
      <c r="J172" s="156">
        <f t="shared" si="93"/>
        <v>0</v>
      </c>
      <c r="K172" s="157">
        <f t="shared" si="93"/>
        <v>0</v>
      </c>
      <c r="M172" s="454">
        <f>M171+1</f>
        <v>11</v>
      </c>
      <c r="N172" s="145" t="s">
        <v>305</v>
      </c>
      <c r="O172" s="128" t="s">
        <v>382</v>
      </c>
      <c r="P172" s="259">
        <f t="shared" si="94"/>
        <v>0</v>
      </c>
      <c r="Q172" s="156">
        <f t="shared" si="94"/>
        <v>0</v>
      </c>
      <c r="R172" s="156">
        <f t="shared" si="94"/>
        <v>0</v>
      </c>
      <c r="S172" s="156">
        <f t="shared" si="94"/>
        <v>0</v>
      </c>
      <c r="T172" s="156">
        <f t="shared" si="94"/>
        <v>0</v>
      </c>
      <c r="U172" s="156">
        <f t="shared" si="94"/>
        <v>0</v>
      </c>
      <c r="V172" s="157">
        <f t="shared" si="94"/>
        <v>0</v>
      </c>
    </row>
    <row r="173" spans="2:22" ht="15" x14ac:dyDescent="0.2">
      <c r="B173" s="454">
        <f t="shared" ref="B173:B174" si="97">B172+1</f>
        <v>12</v>
      </c>
      <c r="C173" s="145" t="s">
        <v>307</v>
      </c>
      <c r="D173" s="128" t="s">
        <v>382</v>
      </c>
      <c r="E173" s="259">
        <f t="shared" si="93"/>
        <v>0</v>
      </c>
      <c r="F173" s="156">
        <f t="shared" si="93"/>
        <v>0</v>
      </c>
      <c r="G173" s="156">
        <f t="shared" si="93"/>
        <v>0</v>
      </c>
      <c r="H173" s="156">
        <f t="shared" si="93"/>
        <v>0</v>
      </c>
      <c r="I173" s="156">
        <f t="shared" si="93"/>
        <v>0</v>
      </c>
      <c r="J173" s="156">
        <f t="shared" si="93"/>
        <v>0</v>
      </c>
      <c r="K173" s="157">
        <f t="shared" si="93"/>
        <v>0</v>
      </c>
      <c r="M173" s="454">
        <f t="shared" ref="M173:M174" si="98">M172+1</f>
        <v>12</v>
      </c>
      <c r="N173" s="145" t="s">
        <v>307</v>
      </c>
      <c r="O173" s="128" t="s">
        <v>382</v>
      </c>
      <c r="P173" s="259">
        <f t="shared" si="94"/>
        <v>0</v>
      </c>
      <c r="Q173" s="156">
        <f t="shared" si="94"/>
        <v>0</v>
      </c>
      <c r="R173" s="156">
        <f t="shared" si="94"/>
        <v>0</v>
      </c>
      <c r="S173" s="156">
        <f t="shared" si="94"/>
        <v>0</v>
      </c>
      <c r="T173" s="156">
        <f t="shared" si="94"/>
        <v>0</v>
      </c>
      <c r="U173" s="156">
        <f t="shared" si="94"/>
        <v>0</v>
      </c>
      <c r="V173" s="157">
        <f t="shared" si="94"/>
        <v>0</v>
      </c>
    </row>
    <row r="174" spans="2:22" ht="15" x14ac:dyDescent="0.2">
      <c r="B174" s="454">
        <f t="shared" si="97"/>
        <v>13</v>
      </c>
      <c r="C174" s="145" t="s">
        <v>391</v>
      </c>
      <c r="D174" s="128" t="s">
        <v>382</v>
      </c>
      <c r="E174" s="259">
        <f t="shared" si="93"/>
        <v>0</v>
      </c>
      <c r="F174" s="156">
        <f t="shared" si="93"/>
        <v>0</v>
      </c>
      <c r="G174" s="156">
        <f t="shared" si="93"/>
        <v>0</v>
      </c>
      <c r="H174" s="156">
        <f t="shared" si="93"/>
        <v>0</v>
      </c>
      <c r="I174" s="156">
        <f t="shared" si="93"/>
        <v>0</v>
      </c>
      <c r="J174" s="156">
        <f t="shared" si="93"/>
        <v>0</v>
      </c>
      <c r="K174" s="157">
        <f t="shared" si="93"/>
        <v>0</v>
      </c>
      <c r="M174" s="454">
        <f t="shared" si="98"/>
        <v>13</v>
      </c>
      <c r="N174" s="145" t="s">
        <v>391</v>
      </c>
      <c r="O174" s="128" t="s">
        <v>382</v>
      </c>
      <c r="P174" s="259">
        <f t="shared" si="94"/>
        <v>0</v>
      </c>
      <c r="Q174" s="156">
        <f t="shared" si="94"/>
        <v>0</v>
      </c>
      <c r="R174" s="156">
        <f t="shared" si="94"/>
        <v>0</v>
      </c>
      <c r="S174" s="156">
        <f t="shared" si="94"/>
        <v>0</v>
      </c>
      <c r="T174" s="156">
        <f t="shared" si="94"/>
        <v>0</v>
      </c>
      <c r="U174" s="156">
        <f t="shared" si="94"/>
        <v>0</v>
      </c>
      <c r="V174" s="157">
        <f t="shared" si="94"/>
        <v>0</v>
      </c>
    </row>
    <row r="175" spans="2:22" ht="15" x14ac:dyDescent="0.2">
      <c r="B175" s="454">
        <v>14</v>
      </c>
      <c r="C175" s="145" t="s">
        <v>164</v>
      </c>
      <c r="D175" s="128" t="s">
        <v>382</v>
      </c>
      <c r="E175" s="259">
        <f t="shared" ref="E175:K175" si="99">SUM(E21,E43,E65,E87,E109,E131,E153)</f>
        <v>0</v>
      </c>
      <c r="F175" s="156">
        <f t="shared" si="99"/>
        <v>0</v>
      </c>
      <c r="G175" s="156">
        <f t="shared" si="99"/>
        <v>0</v>
      </c>
      <c r="H175" s="156">
        <f t="shared" si="99"/>
        <v>0</v>
      </c>
      <c r="I175" s="156">
        <f t="shared" si="99"/>
        <v>0</v>
      </c>
      <c r="J175" s="156">
        <f t="shared" si="99"/>
        <v>0</v>
      </c>
      <c r="K175" s="157">
        <f t="shared" si="99"/>
        <v>0</v>
      </c>
      <c r="M175" s="454">
        <v>14</v>
      </c>
      <c r="N175" s="145" t="s">
        <v>164</v>
      </c>
      <c r="O175" s="128" t="s">
        <v>382</v>
      </c>
      <c r="P175" s="259">
        <f t="shared" ref="P175:V175" si="100">SUM(P21,P43,P65,P87,P109,P131,P153)</f>
        <v>0</v>
      </c>
      <c r="Q175" s="156">
        <f t="shared" si="100"/>
        <v>0</v>
      </c>
      <c r="R175" s="156">
        <f t="shared" si="100"/>
        <v>0</v>
      </c>
      <c r="S175" s="156">
        <f t="shared" si="100"/>
        <v>0</v>
      </c>
      <c r="T175" s="156">
        <f t="shared" si="100"/>
        <v>0</v>
      </c>
      <c r="U175" s="156">
        <f t="shared" si="100"/>
        <v>0</v>
      </c>
      <c r="V175" s="157">
        <f t="shared" si="100"/>
        <v>0</v>
      </c>
    </row>
    <row r="176" spans="2:22" ht="15" x14ac:dyDescent="0.2">
      <c r="B176" s="454">
        <v>15</v>
      </c>
      <c r="C176" s="145" t="s">
        <v>314</v>
      </c>
      <c r="D176" s="128" t="s">
        <v>382</v>
      </c>
      <c r="E176" s="259">
        <f t="shared" ref="E176:K176" si="101">SUM(E22,E44,E66,E88,E110,E132,E154)</f>
        <v>0</v>
      </c>
      <c r="F176" s="156">
        <f t="shared" si="101"/>
        <v>0</v>
      </c>
      <c r="G176" s="156">
        <f t="shared" si="101"/>
        <v>0</v>
      </c>
      <c r="H176" s="156">
        <f t="shared" si="101"/>
        <v>0</v>
      </c>
      <c r="I176" s="156">
        <f t="shared" si="101"/>
        <v>0</v>
      </c>
      <c r="J176" s="156">
        <f t="shared" si="101"/>
        <v>0</v>
      </c>
      <c r="K176" s="157">
        <f t="shared" si="101"/>
        <v>0</v>
      </c>
      <c r="M176" s="454">
        <v>15</v>
      </c>
      <c r="N176" s="145" t="s">
        <v>314</v>
      </c>
      <c r="O176" s="128" t="s">
        <v>382</v>
      </c>
      <c r="P176" s="259">
        <f t="shared" ref="P176:V176" si="102">SUM(P22,P44,P66,P88,P110,P132,P154)</f>
        <v>0</v>
      </c>
      <c r="Q176" s="156">
        <f t="shared" si="102"/>
        <v>0</v>
      </c>
      <c r="R176" s="156">
        <f t="shared" si="102"/>
        <v>0</v>
      </c>
      <c r="S176" s="156">
        <f t="shared" si="102"/>
        <v>0</v>
      </c>
      <c r="T176" s="156">
        <f t="shared" si="102"/>
        <v>0</v>
      </c>
      <c r="U176" s="156">
        <f t="shared" si="102"/>
        <v>0</v>
      </c>
      <c r="V176" s="157">
        <f t="shared" si="102"/>
        <v>0</v>
      </c>
    </row>
    <row r="177" spans="2:22" ht="15.75" thickBot="1" x14ac:dyDescent="0.25">
      <c r="B177" s="455">
        <v>16</v>
      </c>
      <c r="C177" s="147" t="s">
        <v>98</v>
      </c>
      <c r="D177" s="236" t="s">
        <v>382</v>
      </c>
      <c r="E177" s="259">
        <f t="shared" ref="E177:K177" si="103">SUM(E23,E45,E67,E89,E111,E133,E155)</f>
        <v>0</v>
      </c>
      <c r="F177" s="156">
        <f t="shared" si="103"/>
        <v>0</v>
      </c>
      <c r="G177" s="156">
        <f t="shared" si="103"/>
        <v>0</v>
      </c>
      <c r="H177" s="156">
        <f t="shared" si="103"/>
        <v>0</v>
      </c>
      <c r="I177" s="156">
        <f t="shared" si="103"/>
        <v>0</v>
      </c>
      <c r="J177" s="156">
        <f t="shared" si="103"/>
        <v>0</v>
      </c>
      <c r="K177" s="157">
        <f t="shared" si="103"/>
        <v>0</v>
      </c>
      <c r="M177" s="455">
        <v>16</v>
      </c>
      <c r="N177" s="147" t="s">
        <v>98</v>
      </c>
      <c r="O177" s="236" t="s">
        <v>382</v>
      </c>
      <c r="P177" s="260">
        <f t="shared" ref="P177:V177" si="104">SUM(P23,P45,P67,P89,P111,P133,P155)</f>
        <v>0</v>
      </c>
      <c r="Q177" s="260">
        <f t="shared" si="104"/>
        <v>0</v>
      </c>
      <c r="R177" s="260">
        <f t="shared" si="104"/>
        <v>0</v>
      </c>
      <c r="S177" s="260">
        <f t="shared" si="104"/>
        <v>0</v>
      </c>
      <c r="T177" s="260">
        <f t="shared" si="104"/>
        <v>0</v>
      </c>
      <c r="U177" s="260">
        <f t="shared" si="104"/>
        <v>0</v>
      </c>
      <c r="V177" s="155">
        <f t="shared" si="104"/>
        <v>0</v>
      </c>
    </row>
  </sheetData>
  <sheetProtection algorithmName="SHA-512" hashValue="oEta1aQRTSG5vj8FGb8Hk8B0b4ZECo5dB7iZiU64Nl5E0To9HrOCcxZVQ1I2eUPPecUkrPIulREPZl9BnYJyGg==" saltValue="X5R7KH0bM2YOkLMw+vCbdA==" spinCount="100000" sheet="1" formatColumns="0" formatRows="0" selectLockedCells="1"/>
  <hyperlinks>
    <hyperlink ref="F2" location="Content!A1" display="&lt;&lt;&lt; Back to ToC" xr:uid="{F12BFF33-A4EF-42E9-A04A-9A436CEA2836}"/>
    <hyperlink ref="Q2" location="Content!A1" display="&lt;&lt;&lt; Back to ToC" xr:uid="{C954B85E-B773-4AC2-8F3E-4E419437C880}"/>
  </hyperlinks>
  <pageMargins left="0.7" right="0.7" top="0.75" bottom="0.75" header="0.3" footer="0.3"/>
  <pageSetup paperSize="9" scale="32" fitToWidth="0" fitToHeight="2" orientation="portrait" r:id="rId1"/>
  <headerFooter>
    <oddFooter>&amp;C
_x000D_&amp;1#&amp;"Calibri"&amp;10&amp;K000000 Classification: Unclassified</oddFooter>
  </headerFooter>
  <rowBreaks count="1" manualBreakCount="1">
    <brk id="45" min="1" max="21" man="1"/>
  </rowBreaks>
  <colBreaks count="1" manualBreakCount="1">
    <brk id="12" min="1" max="168" man="1"/>
  </colBreaks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E32DC90-20AC-404E-ABC9-FE8D541C86E5}">
  <sheetPr codeName="Sheet14"/>
  <dimension ref="B2:R185"/>
  <sheetViews>
    <sheetView showGridLines="0" view="pageBreakPreview" topLeftCell="A9" zoomScale="55" zoomScaleNormal="70" zoomScaleSheetLayoutView="55" workbookViewId="0">
      <selection activeCell="E9" sqref="E9"/>
    </sheetView>
  </sheetViews>
  <sheetFormatPr defaultColWidth="22.28515625" defaultRowHeight="14.25" outlineLevelRow="1" outlineLevelCol="1" x14ac:dyDescent="0.2"/>
  <cols>
    <col min="1" max="1" width="3.5703125" style="9" customWidth="1"/>
    <col min="2" max="2" width="3.7109375" style="458" bestFit="1" customWidth="1"/>
    <col min="3" max="3" width="69.7109375" style="9" customWidth="1"/>
    <col min="4" max="4" width="21.5703125" style="9" hidden="1" customWidth="1" outlineLevel="1"/>
    <col min="5" max="5" width="20.5703125" style="9" customWidth="1" collapsed="1"/>
    <col min="6" max="9" width="20.5703125" style="9" customWidth="1"/>
    <col min="10" max="10" width="6.7109375" style="9" customWidth="1"/>
    <col min="11" max="11" width="3.7109375" style="458" bestFit="1" customWidth="1"/>
    <col min="12" max="12" width="70.28515625" style="9" bestFit="1" customWidth="1"/>
    <col min="13" max="13" width="22.28515625" style="9" hidden="1" customWidth="1" outlineLevel="1"/>
    <col min="14" max="14" width="20.5703125" style="9" customWidth="1" collapsed="1"/>
    <col min="15" max="18" width="20.5703125" style="9" customWidth="1"/>
    <col min="19" max="16384" width="22.28515625" style="9"/>
  </cols>
  <sheetData>
    <row r="2" spans="2:18" s="295" customFormat="1" ht="15" x14ac:dyDescent="0.2">
      <c r="B2" s="453"/>
      <c r="C2" s="293" t="s">
        <v>438</v>
      </c>
      <c r="D2" s="293"/>
      <c r="F2" s="301" t="s">
        <v>189</v>
      </c>
      <c r="G2" s="301"/>
      <c r="H2" s="301"/>
      <c r="K2" s="453"/>
      <c r="L2" s="293" t="str">
        <f>LEFT(P4,4)&amp;" - Financial assets that are not past due, past due or impaired"</f>
        <v>2024 - Financial assets that are not past due, past due or impaired</v>
      </c>
      <c r="M2" s="293"/>
    </row>
    <row r="3" spans="2:18" s="295" customFormat="1" ht="15" thickBot="1" x14ac:dyDescent="0.25">
      <c r="B3" s="453"/>
      <c r="C3" s="294" t="str">
        <f>"Figures in thousands of "&amp;'Key inputs'!G28</f>
        <v>Figures in thousands of GBP</v>
      </c>
      <c r="D3" s="302"/>
      <c r="K3" s="453"/>
      <c r="L3" s="294" t="str">
        <f>"Figures in thousands of "&amp;'Key inputs'!H28</f>
        <v>Figures in thousands of GBP</v>
      </c>
      <c r="M3" s="302"/>
    </row>
    <row r="4" spans="2:18" s="295" customFormat="1" ht="14.65" customHeight="1" thickBot="1" x14ac:dyDescent="0.3">
      <c r="B4" s="595"/>
      <c r="C4" s="603"/>
      <c r="D4" s="328"/>
      <c r="E4" s="640"/>
      <c r="F4" s="641"/>
      <c r="G4" s="589" t="str">
        <f>'Key inputs'!C34</f>
        <v>2025 UY</v>
      </c>
      <c r="H4" s="641"/>
      <c r="I4" s="642"/>
      <c r="K4" s="595"/>
      <c r="L4" s="603"/>
      <c r="M4" s="328"/>
      <c r="N4" s="640"/>
      <c r="O4" s="641"/>
      <c r="P4" s="589" t="str">
        <f>'Key inputs'!D34</f>
        <v>2024 UY</v>
      </c>
      <c r="Q4" s="641"/>
      <c r="R4" s="642"/>
    </row>
    <row r="5" spans="2:18" s="312" customFormat="1" ht="15.75" customHeight="1" x14ac:dyDescent="0.2">
      <c r="B5" s="600"/>
      <c r="C5" s="604"/>
      <c r="D5" s="311"/>
      <c r="E5" s="728" t="s">
        <v>439</v>
      </c>
      <c r="F5" s="730" t="s">
        <v>440</v>
      </c>
      <c r="G5" s="732" t="s">
        <v>441</v>
      </c>
      <c r="H5" s="726" t="s">
        <v>442</v>
      </c>
      <c r="I5" s="724" t="s">
        <v>98</v>
      </c>
      <c r="K5" s="600"/>
      <c r="L5" s="604"/>
      <c r="M5" s="311"/>
      <c r="N5" s="728" t="s">
        <v>439</v>
      </c>
      <c r="O5" s="730" t="s">
        <v>440</v>
      </c>
      <c r="P5" s="732" t="s">
        <v>441</v>
      </c>
      <c r="Q5" s="726" t="s">
        <v>442</v>
      </c>
      <c r="R5" s="724" t="s">
        <v>98</v>
      </c>
    </row>
    <row r="6" spans="2:18" s="312" customFormat="1" ht="36" customHeight="1" x14ac:dyDescent="0.2">
      <c r="B6" s="600"/>
      <c r="C6" s="588" t="str">
        <f>_xlfn.CONCAT("Year", " ",  'Key inputs'!C33)</f>
        <v>Year 2025</v>
      </c>
      <c r="D6" s="395" t="s">
        <v>192</v>
      </c>
      <c r="E6" s="729"/>
      <c r="F6" s="731"/>
      <c r="G6" s="731"/>
      <c r="H6" s="727"/>
      <c r="I6" s="725"/>
      <c r="K6" s="600"/>
      <c r="L6" s="588" t="str">
        <f>_xlfn.CONCAT("Year", " ",  'Key inputs'!G33)</f>
        <v>Year 2024</v>
      </c>
      <c r="M6" s="395" t="s">
        <v>192</v>
      </c>
      <c r="N6" s="729"/>
      <c r="O6" s="731"/>
      <c r="P6" s="731"/>
      <c r="Q6" s="727"/>
      <c r="R6" s="725"/>
    </row>
    <row r="7" spans="2:18" s="312" customFormat="1" ht="15" x14ac:dyDescent="0.2">
      <c r="B7" s="601"/>
      <c r="C7" s="605"/>
      <c r="D7" s="396"/>
      <c r="E7" s="313" t="s">
        <v>193</v>
      </c>
      <c r="F7" s="313" t="s">
        <v>194</v>
      </c>
      <c r="G7" s="313" t="s">
        <v>195</v>
      </c>
      <c r="H7" s="313" t="s">
        <v>196</v>
      </c>
      <c r="I7" s="321" t="s">
        <v>197</v>
      </c>
      <c r="K7" s="601"/>
      <c r="L7" s="605"/>
      <c r="M7" s="396"/>
      <c r="N7" s="313" t="s">
        <v>193</v>
      </c>
      <c r="O7" s="313" t="s">
        <v>194</v>
      </c>
      <c r="P7" s="313" t="s">
        <v>195</v>
      </c>
      <c r="Q7" s="313" t="s">
        <v>196</v>
      </c>
      <c r="R7" s="321" t="s">
        <v>197</v>
      </c>
    </row>
    <row r="8" spans="2:18" s="312" customFormat="1" ht="15" x14ac:dyDescent="0.2">
      <c r="B8" s="454"/>
      <c r="C8" s="450"/>
      <c r="D8" s="396"/>
      <c r="E8" s="502"/>
      <c r="F8" s="313"/>
      <c r="G8" s="313"/>
      <c r="H8" s="313"/>
      <c r="I8" s="321"/>
      <c r="K8" s="454"/>
      <c r="L8" s="450"/>
      <c r="M8" s="396"/>
      <c r="N8" s="502"/>
      <c r="O8" s="313"/>
      <c r="P8" s="313"/>
      <c r="Q8" s="313"/>
      <c r="R8" s="321"/>
    </row>
    <row r="9" spans="2:18" s="312" customFormat="1" x14ac:dyDescent="0.2">
      <c r="B9" s="454">
        <v>1</v>
      </c>
      <c r="C9" s="518" t="s">
        <v>381</v>
      </c>
      <c r="D9" s="393" t="s">
        <v>443</v>
      </c>
      <c r="E9" s="212"/>
      <c r="F9" s="88"/>
      <c r="G9" s="88"/>
      <c r="H9" s="88"/>
      <c r="I9" s="164">
        <f>SUM(E9:H9)</f>
        <v>0</v>
      </c>
      <c r="K9" s="454">
        <v>1</v>
      </c>
      <c r="L9" s="518" t="s">
        <v>381</v>
      </c>
      <c r="M9" s="393" t="s">
        <v>443</v>
      </c>
      <c r="N9" s="114"/>
      <c r="O9" s="114"/>
      <c r="P9" s="92"/>
      <c r="Q9" s="92"/>
      <c r="R9" s="164">
        <f t="shared" ref="R9" si="0">SUM(N9:Q9)</f>
        <v>0</v>
      </c>
    </row>
    <row r="10" spans="2:18" x14ac:dyDescent="0.2">
      <c r="B10" s="454">
        <f t="shared" ref="B10:B17" si="1">B9+1</f>
        <v>2</v>
      </c>
      <c r="C10" s="146" t="s">
        <v>383</v>
      </c>
      <c r="D10" s="393" t="s">
        <v>443</v>
      </c>
      <c r="E10" s="212"/>
      <c r="F10" s="88"/>
      <c r="G10" s="88"/>
      <c r="H10" s="88"/>
      <c r="I10" s="164">
        <f t="shared" ref="I10:I24" si="2">SUM(E10:H10)</f>
        <v>0</v>
      </c>
      <c r="K10" s="454">
        <f t="shared" ref="K10:K17" si="3">K9+1</f>
        <v>2</v>
      </c>
      <c r="L10" s="146" t="s">
        <v>383</v>
      </c>
      <c r="M10" s="393" t="s">
        <v>443</v>
      </c>
      <c r="N10" s="114"/>
      <c r="O10" s="114"/>
      <c r="P10" s="92"/>
      <c r="Q10" s="92"/>
      <c r="R10" s="164">
        <f t="shared" ref="R10:R24" si="4">SUM(N10:Q10)</f>
        <v>0</v>
      </c>
    </row>
    <row r="11" spans="2:18" x14ac:dyDescent="0.2">
      <c r="B11" s="454">
        <f t="shared" si="1"/>
        <v>3</v>
      </c>
      <c r="C11" s="146" t="s">
        <v>384</v>
      </c>
      <c r="D11" s="393" t="s">
        <v>443</v>
      </c>
      <c r="E11" s="212"/>
      <c r="F11" s="88"/>
      <c r="G11" s="88"/>
      <c r="H11" s="88"/>
      <c r="I11" s="164">
        <f t="shared" si="2"/>
        <v>0</v>
      </c>
      <c r="K11" s="454">
        <f t="shared" si="3"/>
        <v>3</v>
      </c>
      <c r="L11" s="146" t="s">
        <v>384</v>
      </c>
      <c r="M11" s="393" t="s">
        <v>443</v>
      </c>
      <c r="N11" s="114"/>
      <c r="O11" s="114"/>
      <c r="P11" s="92"/>
      <c r="Q11" s="92"/>
      <c r="R11" s="164">
        <f t="shared" si="4"/>
        <v>0</v>
      </c>
    </row>
    <row r="12" spans="2:18" x14ac:dyDescent="0.2">
      <c r="B12" s="454">
        <f t="shared" si="1"/>
        <v>4</v>
      </c>
      <c r="C12" s="146" t="s">
        <v>385</v>
      </c>
      <c r="D12" s="393" t="s">
        <v>443</v>
      </c>
      <c r="E12" s="212"/>
      <c r="F12" s="88"/>
      <c r="G12" s="88"/>
      <c r="H12" s="88"/>
      <c r="I12" s="164">
        <f t="shared" si="2"/>
        <v>0</v>
      </c>
      <c r="K12" s="454">
        <f t="shared" si="3"/>
        <v>4</v>
      </c>
      <c r="L12" s="146" t="s">
        <v>385</v>
      </c>
      <c r="M12" s="393" t="s">
        <v>443</v>
      </c>
      <c r="N12" s="114"/>
      <c r="O12" s="114"/>
      <c r="P12" s="92"/>
      <c r="Q12" s="92"/>
      <c r="R12" s="164">
        <f t="shared" si="4"/>
        <v>0</v>
      </c>
    </row>
    <row r="13" spans="2:18" x14ac:dyDescent="0.2">
      <c r="B13" s="454">
        <f t="shared" si="1"/>
        <v>5</v>
      </c>
      <c r="C13" s="146" t="s">
        <v>386</v>
      </c>
      <c r="D13" s="393" t="s">
        <v>443</v>
      </c>
      <c r="E13" s="212"/>
      <c r="F13" s="88"/>
      <c r="G13" s="88"/>
      <c r="H13" s="88"/>
      <c r="I13" s="164">
        <f t="shared" si="2"/>
        <v>0</v>
      </c>
      <c r="K13" s="454">
        <f t="shared" si="3"/>
        <v>5</v>
      </c>
      <c r="L13" s="146" t="s">
        <v>386</v>
      </c>
      <c r="M13" s="393" t="s">
        <v>443</v>
      </c>
      <c r="N13" s="114"/>
      <c r="O13" s="114"/>
      <c r="P13" s="92"/>
      <c r="Q13" s="92"/>
      <c r="R13" s="164">
        <f t="shared" si="4"/>
        <v>0</v>
      </c>
    </row>
    <row r="14" spans="2:18" x14ac:dyDescent="0.2">
      <c r="B14" s="454">
        <f t="shared" si="1"/>
        <v>6</v>
      </c>
      <c r="C14" s="146" t="s">
        <v>387</v>
      </c>
      <c r="D14" s="393" t="s">
        <v>443</v>
      </c>
      <c r="E14" s="212"/>
      <c r="F14" s="88"/>
      <c r="G14" s="88"/>
      <c r="H14" s="88"/>
      <c r="I14" s="164">
        <f t="shared" si="2"/>
        <v>0</v>
      </c>
      <c r="K14" s="454">
        <f t="shared" si="3"/>
        <v>6</v>
      </c>
      <c r="L14" s="146" t="s">
        <v>387</v>
      </c>
      <c r="M14" s="393" t="s">
        <v>443</v>
      </c>
      <c r="N14" s="114"/>
      <c r="O14" s="114"/>
      <c r="P14" s="92"/>
      <c r="Q14" s="92"/>
      <c r="R14" s="164">
        <f t="shared" si="4"/>
        <v>0</v>
      </c>
    </row>
    <row r="15" spans="2:18" x14ac:dyDescent="0.2">
      <c r="B15" s="454">
        <f t="shared" si="1"/>
        <v>7</v>
      </c>
      <c r="C15" s="146" t="s">
        <v>388</v>
      </c>
      <c r="D15" s="393" t="s">
        <v>443</v>
      </c>
      <c r="E15" s="212"/>
      <c r="F15" s="88"/>
      <c r="G15" s="88"/>
      <c r="H15" s="88"/>
      <c r="I15" s="164">
        <f t="shared" si="2"/>
        <v>0</v>
      </c>
      <c r="K15" s="454">
        <f t="shared" si="3"/>
        <v>7</v>
      </c>
      <c r="L15" s="146" t="s">
        <v>388</v>
      </c>
      <c r="M15" s="393" t="s">
        <v>443</v>
      </c>
      <c r="N15" s="114"/>
      <c r="O15" s="114"/>
      <c r="P15" s="92"/>
      <c r="Q15" s="92"/>
      <c r="R15" s="164">
        <f t="shared" si="4"/>
        <v>0</v>
      </c>
    </row>
    <row r="16" spans="2:18" x14ac:dyDescent="0.2">
      <c r="B16" s="454">
        <f t="shared" si="1"/>
        <v>8</v>
      </c>
      <c r="C16" s="146" t="s">
        <v>389</v>
      </c>
      <c r="D16" s="393" t="s">
        <v>443</v>
      </c>
      <c r="E16" s="212"/>
      <c r="F16" s="88"/>
      <c r="G16" s="88"/>
      <c r="H16" s="88"/>
      <c r="I16" s="164">
        <f t="shared" si="2"/>
        <v>0</v>
      </c>
      <c r="K16" s="454">
        <f t="shared" si="3"/>
        <v>8</v>
      </c>
      <c r="L16" s="146" t="s">
        <v>389</v>
      </c>
      <c r="M16" s="393" t="s">
        <v>443</v>
      </c>
      <c r="N16" s="114"/>
      <c r="O16" s="114"/>
      <c r="P16" s="92"/>
      <c r="Q16" s="92"/>
      <c r="R16" s="164">
        <f t="shared" si="4"/>
        <v>0</v>
      </c>
    </row>
    <row r="17" spans="2:18" x14ac:dyDescent="0.2">
      <c r="B17" s="454">
        <f t="shared" si="1"/>
        <v>9</v>
      </c>
      <c r="C17" s="146" t="s">
        <v>293</v>
      </c>
      <c r="D17" s="393" t="s">
        <v>443</v>
      </c>
      <c r="E17" s="212"/>
      <c r="F17" s="88"/>
      <c r="G17" s="88"/>
      <c r="H17" s="88"/>
      <c r="I17" s="164">
        <f t="shared" si="2"/>
        <v>0</v>
      </c>
      <c r="K17" s="454">
        <f t="shared" si="3"/>
        <v>9</v>
      </c>
      <c r="L17" s="146" t="s">
        <v>293</v>
      </c>
      <c r="M17" s="393" t="s">
        <v>443</v>
      </c>
      <c r="N17" s="114"/>
      <c r="O17" s="114"/>
      <c r="P17" s="92"/>
      <c r="Q17" s="92"/>
      <c r="R17" s="164">
        <f t="shared" si="4"/>
        <v>0</v>
      </c>
    </row>
    <row r="18" spans="2:18" x14ac:dyDescent="0.2">
      <c r="B18" s="454">
        <f>B17+1</f>
        <v>10</v>
      </c>
      <c r="C18" s="145" t="s">
        <v>390</v>
      </c>
      <c r="D18" s="393" t="s">
        <v>443</v>
      </c>
      <c r="E18" s="113"/>
      <c r="F18" s="113"/>
      <c r="G18" s="88"/>
      <c r="H18" s="88"/>
      <c r="I18" s="164">
        <f t="shared" si="2"/>
        <v>0</v>
      </c>
      <c r="K18" s="454">
        <f>K17+1</f>
        <v>10</v>
      </c>
      <c r="L18" s="145" t="s">
        <v>390</v>
      </c>
      <c r="M18" s="393" t="s">
        <v>443</v>
      </c>
      <c r="N18" s="114"/>
      <c r="O18" s="114"/>
      <c r="P18" s="92"/>
      <c r="Q18" s="92"/>
      <c r="R18" s="164">
        <f t="shared" si="4"/>
        <v>0</v>
      </c>
    </row>
    <row r="19" spans="2:18" x14ac:dyDescent="0.2">
      <c r="B19" s="454">
        <f>B18+1</f>
        <v>11</v>
      </c>
      <c r="C19" s="145" t="s">
        <v>305</v>
      </c>
      <c r="D19" s="393" t="s">
        <v>443</v>
      </c>
      <c r="E19" s="113"/>
      <c r="F19" s="113"/>
      <c r="G19" s="113"/>
      <c r="H19" s="113"/>
      <c r="I19" s="164">
        <f>SUM(E19:H19)</f>
        <v>0</v>
      </c>
      <c r="K19" s="454">
        <f>K18+1</f>
        <v>11</v>
      </c>
      <c r="L19" s="145" t="s">
        <v>305</v>
      </c>
      <c r="M19" s="393" t="s">
        <v>443</v>
      </c>
      <c r="N19" s="114"/>
      <c r="O19" s="114"/>
      <c r="P19" s="92"/>
      <c r="Q19" s="92"/>
      <c r="R19" s="164">
        <f t="shared" si="4"/>
        <v>0</v>
      </c>
    </row>
    <row r="20" spans="2:18" x14ac:dyDescent="0.2">
      <c r="B20" s="454">
        <f t="shared" ref="B20:B21" si="5">B19+1</f>
        <v>12</v>
      </c>
      <c r="C20" s="145" t="s">
        <v>307</v>
      </c>
      <c r="D20" s="393" t="s">
        <v>443</v>
      </c>
      <c r="E20" s="113"/>
      <c r="F20" s="113"/>
      <c r="G20" s="113"/>
      <c r="H20" s="113"/>
      <c r="I20" s="164">
        <f t="shared" si="2"/>
        <v>0</v>
      </c>
      <c r="K20" s="454">
        <f t="shared" ref="K20:K21" si="6">K19+1</f>
        <v>12</v>
      </c>
      <c r="L20" s="145" t="s">
        <v>307</v>
      </c>
      <c r="M20" s="393" t="s">
        <v>443</v>
      </c>
      <c r="N20" s="114"/>
      <c r="O20" s="114"/>
      <c r="P20" s="92"/>
      <c r="Q20" s="92"/>
      <c r="R20" s="164">
        <f t="shared" si="4"/>
        <v>0</v>
      </c>
    </row>
    <row r="21" spans="2:18" x14ac:dyDescent="0.2">
      <c r="B21" s="454">
        <f t="shared" si="5"/>
        <v>13</v>
      </c>
      <c r="C21" s="145" t="s">
        <v>391</v>
      </c>
      <c r="D21" s="393" t="s">
        <v>443</v>
      </c>
      <c r="E21" s="113"/>
      <c r="F21" s="113"/>
      <c r="G21" s="88"/>
      <c r="H21" s="88"/>
      <c r="I21" s="164">
        <f t="shared" si="2"/>
        <v>0</v>
      </c>
      <c r="K21" s="454">
        <f t="shared" si="6"/>
        <v>13</v>
      </c>
      <c r="L21" s="145" t="s">
        <v>391</v>
      </c>
      <c r="M21" s="393" t="s">
        <v>443</v>
      </c>
      <c r="N21" s="114"/>
      <c r="O21" s="114"/>
      <c r="P21" s="92"/>
      <c r="Q21" s="92"/>
      <c r="R21" s="164">
        <f t="shared" si="4"/>
        <v>0</v>
      </c>
    </row>
    <row r="22" spans="2:18" x14ac:dyDescent="0.2">
      <c r="B22" s="454">
        <v>14</v>
      </c>
      <c r="C22" s="145" t="s">
        <v>164</v>
      </c>
      <c r="D22" s="393" t="s">
        <v>443</v>
      </c>
      <c r="E22" s="113"/>
      <c r="F22" s="113"/>
      <c r="G22" s="88"/>
      <c r="H22" s="88"/>
      <c r="I22" s="164">
        <f t="shared" si="2"/>
        <v>0</v>
      </c>
      <c r="K22" s="454">
        <v>14</v>
      </c>
      <c r="L22" s="145" t="s">
        <v>164</v>
      </c>
      <c r="M22" s="393" t="s">
        <v>443</v>
      </c>
      <c r="N22" s="114"/>
      <c r="O22" s="114"/>
      <c r="P22" s="92"/>
      <c r="Q22" s="92"/>
      <c r="R22" s="164">
        <f t="shared" si="4"/>
        <v>0</v>
      </c>
    </row>
    <row r="23" spans="2:18" x14ac:dyDescent="0.2">
      <c r="B23" s="454">
        <v>15</v>
      </c>
      <c r="C23" s="145" t="s">
        <v>314</v>
      </c>
      <c r="D23" s="393" t="s">
        <v>443</v>
      </c>
      <c r="E23" s="113"/>
      <c r="F23" s="113"/>
      <c r="G23" s="88"/>
      <c r="H23" s="88"/>
      <c r="I23" s="164">
        <f>SUM(E23:H23)</f>
        <v>0</v>
      </c>
      <c r="K23" s="454">
        <v>15</v>
      </c>
      <c r="L23" s="145" t="s">
        <v>314</v>
      </c>
      <c r="M23" s="393" t="s">
        <v>443</v>
      </c>
      <c r="N23" s="114"/>
      <c r="O23" s="114"/>
      <c r="P23" s="92"/>
      <c r="Q23" s="92"/>
      <c r="R23" s="164">
        <f t="shared" si="4"/>
        <v>0</v>
      </c>
    </row>
    <row r="24" spans="2:18" ht="15.75" thickBot="1" x14ac:dyDescent="0.25">
      <c r="B24" s="455">
        <v>16</v>
      </c>
      <c r="C24" s="147" t="s">
        <v>98</v>
      </c>
      <c r="D24" s="394" t="s">
        <v>443</v>
      </c>
      <c r="E24" s="191">
        <f>SUM(E9:E23)</f>
        <v>0</v>
      </c>
      <c r="F24" s="191">
        <f>SUM(F9:F23)</f>
        <v>0</v>
      </c>
      <c r="G24" s="191">
        <f>SUM(G9:G23)</f>
        <v>0</v>
      </c>
      <c r="H24" s="191">
        <f>SUM(H9:H23)</f>
        <v>0</v>
      </c>
      <c r="I24" s="164">
        <f t="shared" si="2"/>
        <v>0</v>
      </c>
      <c r="K24" s="455">
        <v>16</v>
      </c>
      <c r="L24" s="147" t="s">
        <v>98</v>
      </c>
      <c r="M24" s="394" t="s">
        <v>443</v>
      </c>
      <c r="N24" s="191">
        <f>SUM(N9:N23)</f>
        <v>0</v>
      </c>
      <c r="O24" s="191">
        <f>SUM(O9:O23)</f>
        <v>0</v>
      </c>
      <c r="P24" s="191">
        <f>SUM(P9:P23)</f>
        <v>0</v>
      </c>
      <c r="Q24" s="191">
        <f>SUM(Q9:Q23)</f>
        <v>0</v>
      </c>
      <c r="R24" s="164">
        <f t="shared" si="4"/>
        <v>0</v>
      </c>
    </row>
    <row r="25" spans="2:18" x14ac:dyDescent="0.2">
      <c r="C25" s="5"/>
      <c r="D25" s="5"/>
    </row>
    <row r="26" spans="2:18" s="295" customFormat="1" ht="15" thickBot="1" x14ac:dyDescent="0.25">
      <c r="B26" s="453"/>
      <c r="K26" s="453"/>
    </row>
    <row r="27" spans="2:18" s="295" customFormat="1" ht="15.75" thickBot="1" x14ac:dyDescent="0.3">
      <c r="B27" s="595"/>
      <c r="C27" s="603"/>
      <c r="D27" s="328"/>
      <c r="E27" s="640"/>
      <c r="F27" s="641"/>
      <c r="G27" s="589" t="str">
        <f>'Key inputs'!D34</f>
        <v>2024 UY</v>
      </c>
      <c r="H27" s="641"/>
      <c r="I27" s="642"/>
      <c r="K27" s="595"/>
      <c r="L27" s="603"/>
      <c r="M27" s="328"/>
      <c r="N27" s="640"/>
      <c r="O27" s="641"/>
      <c r="P27" s="589" t="str">
        <f>'Key inputs'!H34</f>
        <v>2023 UY</v>
      </c>
      <c r="Q27" s="641"/>
      <c r="R27" s="642"/>
    </row>
    <row r="28" spans="2:18" s="295" customFormat="1" ht="14.65" customHeight="1" x14ac:dyDescent="0.2">
      <c r="B28" s="600"/>
      <c r="C28" s="604"/>
      <c r="D28" s="311"/>
      <c r="E28" s="728" t="s">
        <v>439</v>
      </c>
      <c r="F28" s="730" t="s">
        <v>440</v>
      </c>
      <c r="G28" s="732" t="s">
        <v>441</v>
      </c>
      <c r="H28" s="726" t="s">
        <v>442</v>
      </c>
      <c r="I28" s="724" t="s">
        <v>98</v>
      </c>
      <c r="K28" s="600"/>
      <c r="L28" s="604"/>
      <c r="M28" s="311"/>
      <c r="N28" s="728" t="s">
        <v>439</v>
      </c>
      <c r="O28" s="730" t="s">
        <v>440</v>
      </c>
      <c r="P28" s="732" t="s">
        <v>441</v>
      </c>
      <c r="Q28" s="726" t="s">
        <v>442</v>
      </c>
      <c r="R28" s="724" t="s">
        <v>98</v>
      </c>
    </row>
    <row r="29" spans="2:18" s="312" customFormat="1" ht="15.6" customHeight="1" x14ac:dyDescent="0.2">
      <c r="B29" s="600"/>
      <c r="C29" s="588" t="str">
        <f>C6</f>
        <v>Year 2025</v>
      </c>
      <c r="D29" s="395" t="s">
        <v>192</v>
      </c>
      <c r="E29" s="729"/>
      <c r="F29" s="731"/>
      <c r="G29" s="731"/>
      <c r="H29" s="727"/>
      <c r="I29" s="725"/>
      <c r="K29" s="600"/>
      <c r="L29" s="588" t="str">
        <f>L6</f>
        <v>Year 2024</v>
      </c>
      <c r="M29" s="395" t="s">
        <v>192</v>
      </c>
      <c r="N29" s="729"/>
      <c r="O29" s="731"/>
      <c r="P29" s="731"/>
      <c r="Q29" s="727"/>
      <c r="R29" s="725"/>
    </row>
    <row r="30" spans="2:18" s="312" customFormat="1" ht="28.5" customHeight="1" x14ac:dyDescent="0.2">
      <c r="B30" s="601"/>
      <c r="C30" s="605"/>
      <c r="D30" s="396"/>
      <c r="E30" s="313" t="s">
        <v>198</v>
      </c>
      <c r="F30" s="313" t="s">
        <v>199</v>
      </c>
      <c r="G30" s="313" t="s">
        <v>200</v>
      </c>
      <c r="H30" s="313" t="s">
        <v>392</v>
      </c>
      <c r="I30" s="321" t="s">
        <v>393</v>
      </c>
      <c r="K30" s="601"/>
      <c r="L30" s="605"/>
      <c r="M30" s="396"/>
      <c r="N30" s="313" t="s">
        <v>198</v>
      </c>
      <c r="O30" s="313" t="s">
        <v>199</v>
      </c>
      <c r="P30" s="313" t="s">
        <v>200</v>
      </c>
      <c r="Q30" s="313" t="s">
        <v>392</v>
      </c>
      <c r="R30" s="321" t="s">
        <v>393</v>
      </c>
    </row>
    <row r="31" spans="2:18" s="312" customFormat="1" ht="15" x14ac:dyDescent="0.2">
      <c r="B31" s="454"/>
      <c r="C31" s="450"/>
      <c r="D31" s="396"/>
      <c r="E31" s="502"/>
      <c r="F31" s="313"/>
      <c r="G31" s="313"/>
      <c r="H31" s="313"/>
      <c r="I31" s="321"/>
      <c r="K31" s="454"/>
      <c r="L31" s="450"/>
      <c r="M31" s="393"/>
      <c r="N31" s="502"/>
      <c r="O31" s="313"/>
      <c r="P31" s="313"/>
      <c r="Q31" s="313"/>
      <c r="R31" s="321"/>
    </row>
    <row r="32" spans="2:18" s="312" customFormat="1" x14ac:dyDescent="0.2">
      <c r="B32" s="454">
        <v>1</v>
      </c>
      <c r="C32" s="518" t="s">
        <v>381</v>
      </c>
      <c r="D32" s="393" t="s">
        <v>443</v>
      </c>
      <c r="E32" s="212"/>
      <c r="F32" s="88"/>
      <c r="G32" s="88"/>
      <c r="H32" s="88"/>
      <c r="I32" s="164">
        <f t="shared" ref="I32" si="7">SUM(E32:H32)</f>
        <v>0</v>
      </c>
      <c r="K32" s="454">
        <v>1</v>
      </c>
      <c r="L32" s="518" t="s">
        <v>381</v>
      </c>
      <c r="M32" s="393" t="s">
        <v>443</v>
      </c>
      <c r="N32" s="114"/>
      <c r="O32" s="114"/>
      <c r="P32" s="92"/>
      <c r="Q32" s="92"/>
      <c r="R32" s="164">
        <f t="shared" ref="R32:R47" si="8">SUM(N32:Q32)</f>
        <v>0</v>
      </c>
    </row>
    <row r="33" spans="2:18" s="312" customFormat="1" x14ac:dyDescent="0.2">
      <c r="B33" s="454">
        <f t="shared" ref="B33:B40" si="9">B32+1</f>
        <v>2</v>
      </c>
      <c r="C33" s="146" t="s">
        <v>383</v>
      </c>
      <c r="D33" s="393" t="s">
        <v>443</v>
      </c>
      <c r="E33" s="212"/>
      <c r="F33" s="88"/>
      <c r="G33" s="88"/>
      <c r="H33" s="88"/>
      <c r="I33" s="164">
        <f t="shared" ref="I33:I47" si="10">SUM(E33:H33)</f>
        <v>0</v>
      </c>
      <c r="K33" s="454">
        <f t="shared" ref="K33:K40" si="11">K32+1</f>
        <v>2</v>
      </c>
      <c r="L33" s="146" t="s">
        <v>383</v>
      </c>
      <c r="M33" s="393" t="s">
        <v>443</v>
      </c>
      <c r="N33" s="114"/>
      <c r="O33" s="114"/>
      <c r="P33" s="92"/>
      <c r="Q33" s="92"/>
      <c r="R33" s="164">
        <f t="shared" si="8"/>
        <v>0</v>
      </c>
    </row>
    <row r="34" spans="2:18" x14ac:dyDescent="0.2">
      <c r="B34" s="454">
        <f t="shared" si="9"/>
        <v>3</v>
      </c>
      <c r="C34" s="146" t="s">
        <v>384</v>
      </c>
      <c r="D34" s="393" t="s">
        <v>443</v>
      </c>
      <c r="E34" s="212"/>
      <c r="F34" s="88"/>
      <c r="G34" s="88"/>
      <c r="H34" s="88"/>
      <c r="I34" s="164">
        <f t="shared" si="10"/>
        <v>0</v>
      </c>
      <c r="K34" s="454">
        <f t="shared" si="11"/>
        <v>3</v>
      </c>
      <c r="L34" s="146" t="s">
        <v>384</v>
      </c>
      <c r="M34" s="393" t="s">
        <v>443</v>
      </c>
      <c r="N34" s="114"/>
      <c r="O34" s="114"/>
      <c r="P34" s="92"/>
      <c r="Q34" s="92"/>
      <c r="R34" s="164">
        <f t="shared" si="8"/>
        <v>0</v>
      </c>
    </row>
    <row r="35" spans="2:18" x14ac:dyDescent="0.2">
      <c r="B35" s="454">
        <f t="shared" si="9"/>
        <v>4</v>
      </c>
      <c r="C35" s="146" t="s">
        <v>385</v>
      </c>
      <c r="D35" s="393" t="s">
        <v>443</v>
      </c>
      <c r="E35" s="212"/>
      <c r="F35" s="88"/>
      <c r="G35" s="88"/>
      <c r="H35" s="88"/>
      <c r="I35" s="164">
        <f t="shared" si="10"/>
        <v>0</v>
      </c>
      <c r="K35" s="454">
        <f t="shared" si="11"/>
        <v>4</v>
      </c>
      <c r="L35" s="146" t="s">
        <v>385</v>
      </c>
      <c r="M35" s="393" t="s">
        <v>443</v>
      </c>
      <c r="N35" s="114"/>
      <c r="O35" s="114"/>
      <c r="P35" s="92"/>
      <c r="Q35" s="92"/>
      <c r="R35" s="164">
        <f t="shared" si="8"/>
        <v>0</v>
      </c>
    </row>
    <row r="36" spans="2:18" x14ac:dyDescent="0.2">
      <c r="B36" s="454">
        <f t="shared" si="9"/>
        <v>5</v>
      </c>
      <c r="C36" s="146" t="s">
        <v>386</v>
      </c>
      <c r="D36" s="393" t="s">
        <v>443</v>
      </c>
      <c r="E36" s="212"/>
      <c r="F36" s="88"/>
      <c r="G36" s="88"/>
      <c r="H36" s="88"/>
      <c r="I36" s="164">
        <f t="shared" si="10"/>
        <v>0</v>
      </c>
      <c r="K36" s="454">
        <f t="shared" si="11"/>
        <v>5</v>
      </c>
      <c r="L36" s="146" t="s">
        <v>386</v>
      </c>
      <c r="M36" s="393" t="s">
        <v>443</v>
      </c>
      <c r="N36" s="114"/>
      <c r="O36" s="114"/>
      <c r="P36" s="92"/>
      <c r="Q36" s="92"/>
      <c r="R36" s="164">
        <f t="shared" si="8"/>
        <v>0</v>
      </c>
    </row>
    <row r="37" spans="2:18" x14ac:dyDescent="0.2">
      <c r="B37" s="454">
        <f t="shared" si="9"/>
        <v>6</v>
      </c>
      <c r="C37" s="146" t="s">
        <v>387</v>
      </c>
      <c r="D37" s="393" t="s">
        <v>443</v>
      </c>
      <c r="E37" s="212"/>
      <c r="F37" s="88"/>
      <c r="G37" s="88"/>
      <c r="H37" s="88"/>
      <c r="I37" s="164">
        <f t="shared" si="10"/>
        <v>0</v>
      </c>
      <c r="K37" s="454">
        <f t="shared" si="11"/>
        <v>6</v>
      </c>
      <c r="L37" s="146" t="s">
        <v>387</v>
      </c>
      <c r="M37" s="393" t="s">
        <v>443</v>
      </c>
      <c r="N37" s="114"/>
      <c r="O37" s="114"/>
      <c r="P37" s="92"/>
      <c r="Q37" s="92"/>
      <c r="R37" s="164">
        <f t="shared" si="8"/>
        <v>0</v>
      </c>
    </row>
    <row r="38" spans="2:18" x14ac:dyDescent="0.2">
      <c r="B38" s="454">
        <f t="shared" si="9"/>
        <v>7</v>
      </c>
      <c r="C38" s="146" t="s">
        <v>388</v>
      </c>
      <c r="D38" s="393" t="s">
        <v>443</v>
      </c>
      <c r="E38" s="212"/>
      <c r="F38" s="88"/>
      <c r="G38" s="88"/>
      <c r="H38" s="88"/>
      <c r="I38" s="164">
        <f t="shared" si="10"/>
        <v>0</v>
      </c>
      <c r="K38" s="454">
        <f t="shared" si="11"/>
        <v>7</v>
      </c>
      <c r="L38" s="146" t="s">
        <v>388</v>
      </c>
      <c r="M38" s="393" t="s">
        <v>443</v>
      </c>
      <c r="N38" s="114"/>
      <c r="O38" s="114"/>
      <c r="P38" s="92"/>
      <c r="Q38" s="92"/>
      <c r="R38" s="164">
        <f t="shared" si="8"/>
        <v>0</v>
      </c>
    </row>
    <row r="39" spans="2:18" x14ac:dyDescent="0.2">
      <c r="B39" s="454">
        <f t="shared" si="9"/>
        <v>8</v>
      </c>
      <c r="C39" s="146" t="s">
        <v>389</v>
      </c>
      <c r="D39" s="393" t="s">
        <v>443</v>
      </c>
      <c r="E39" s="212"/>
      <c r="F39" s="88"/>
      <c r="G39" s="88"/>
      <c r="H39" s="88"/>
      <c r="I39" s="164">
        <f t="shared" si="10"/>
        <v>0</v>
      </c>
      <c r="K39" s="454">
        <f t="shared" si="11"/>
        <v>8</v>
      </c>
      <c r="L39" s="146" t="s">
        <v>389</v>
      </c>
      <c r="M39" s="393" t="s">
        <v>443</v>
      </c>
      <c r="N39" s="114"/>
      <c r="O39" s="114"/>
      <c r="P39" s="92"/>
      <c r="Q39" s="92"/>
      <c r="R39" s="164">
        <f t="shared" si="8"/>
        <v>0</v>
      </c>
    </row>
    <row r="40" spans="2:18" x14ac:dyDescent="0.2">
      <c r="B40" s="454">
        <f t="shared" si="9"/>
        <v>9</v>
      </c>
      <c r="C40" s="146" t="s">
        <v>293</v>
      </c>
      <c r="D40" s="393" t="s">
        <v>443</v>
      </c>
      <c r="E40" s="212"/>
      <c r="F40" s="88"/>
      <c r="G40" s="88"/>
      <c r="H40" s="88"/>
      <c r="I40" s="164">
        <f t="shared" si="10"/>
        <v>0</v>
      </c>
      <c r="K40" s="454">
        <f t="shared" si="11"/>
        <v>9</v>
      </c>
      <c r="L40" s="146" t="s">
        <v>293</v>
      </c>
      <c r="M40" s="393" t="s">
        <v>443</v>
      </c>
      <c r="N40" s="114"/>
      <c r="O40" s="114"/>
      <c r="P40" s="92"/>
      <c r="Q40" s="92"/>
      <c r="R40" s="164">
        <f t="shared" si="8"/>
        <v>0</v>
      </c>
    </row>
    <row r="41" spans="2:18" x14ac:dyDescent="0.2">
      <c r="B41" s="454">
        <f>B40+1</f>
        <v>10</v>
      </c>
      <c r="C41" s="145" t="s">
        <v>390</v>
      </c>
      <c r="D41" s="393" t="s">
        <v>443</v>
      </c>
      <c r="E41" s="113"/>
      <c r="F41" s="113"/>
      <c r="G41" s="88"/>
      <c r="H41" s="88"/>
      <c r="I41" s="164">
        <f t="shared" si="10"/>
        <v>0</v>
      </c>
      <c r="K41" s="454">
        <f>K40+1</f>
        <v>10</v>
      </c>
      <c r="L41" s="145" t="s">
        <v>390</v>
      </c>
      <c r="M41" s="393" t="s">
        <v>443</v>
      </c>
      <c r="N41" s="114"/>
      <c r="O41" s="114"/>
      <c r="P41" s="92"/>
      <c r="Q41" s="92"/>
      <c r="R41" s="164">
        <f t="shared" si="8"/>
        <v>0</v>
      </c>
    </row>
    <row r="42" spans="2:18" x14ac:dyDescent="0.2">
      <c r="B42" s="454">
        <f>B41+1</f>
        <v>11</v>
      </c>
      <c r="C42" s="145" t="s">
        <v>305</v>
      </c>
      <c r="D42" s="393" t="s">
        <v>443</v>
      </c>
      <c r="E42" s="113"/>
      <c r="F42" s="113"/>
      <c r="G42" s="113"/>
      <c r="H42" s="113"/>
      <c r="I42" s="164">
        <f t="shared" si="10"/>
        <v>0</v>
      </c>
      <c r="K42" s="454">
        <f>K41+1</f>
        <v>11</v>
      </c>
      <c r="L42" s="145" t="s">
        <v>305</v>
      </c>
      <c r="M42" s="393" t="s">
        <v>443</v>
      </c>
      <c r="N42" s="114"/>
      <c r="O42" s="114"/>
      <c r="P42" s="92"/>
      <c r="Q42" s="92"/>
      <c r="R42" s="164">
        <f t="shared" si="8"/>
        <v>0</v>
      </c>
    </row>
    <row r="43" spans="2:18" x14ac:dyDescent="0.2">
      <c r="B43" s="454">
        <f t="shared" ref="B43:B44" si="12">B42+1</f>
        <v>12</v>
      </c>
      <c r="C43" s="145" t="s">
        <v>307</v>
      </c>
      <c r="D43" s="393" t="s">
        <v>443</v>
      </c>
      <c r="E43" s="113"/>
      <c r="F43" s="113"/>
      <c r="G43" s="113"/>
      <c r="H43" s="113"/>
      <c r="I43" s="164">
        <f t="shared" si="10"/>
        <v>0</v>
      </c>
      <c r="K43" s="454">
        <f t="shared" ref="K43:K44" si="13">K42+1</f>
        <v>12</v>
      </c>
      <c r="L43" s="145" t="s">
        <v>307</v>
      </c>
      <c r="M43" s="393" t="s">
        <v>443</v>
      </c>
      <c r="N43" s="114"/>
      <c r="O43" s="114"/>
      <c r="P43" s="92"/>
      <c r="Q43" s="92"/>
      <c r="R43" s="164">
        <f t="shared" si="8"/>
        <v>0</v>
      </c>
    </row>
    <row r="44" spans="2:18" x14ac:dyDescent="0.2">
      <c r="B44" s="454">
        <f t="shared" si="12"/>
        <v>13</v>
      </c>
      <c r="C44" s="145" t="s">
        <v>391</v>
      </c>
      <c r="D44" s="393" t="s">
        <v>443</v>
      </c>
      <c r="E44" s="113"/>
      <c r="F44" s="113"/>
      <c r="G44" s="88"/>
      <c r="H44" s="88"/>
      <c r="I44" s="164">
        <f t="shared" si="10"/>
        <v>0</v>
      </c>
      <c r="K44" s="454">
        <f t="shared" si="13"/>
        <v>13</v>
      </c>
      <c r="L44" s="145" t="s">
        <v>391</v>
      </c>
      <c r="M44" s="393" t="s">
        <v>443</v>
      </c>
      <c r="N44" s="114"/>
      <c r="O44" s="114"/>
      <c r="P44" s="92"/>
      <c r="Q44" s="92"/>
      <c r="R44" s="164">
        <f t="shared" si="8"/>
        <v>0</v>
      </c>
    </row>
    <row r="45" spans="2:18" x14ac:dyDescent="0.2">
      <c r="B45" s="454">
        <v>14</v>
      </c>
      <c r="C45" s="145" t="s">
        <v>164</v>
      </c>
      <c r="D45" s="393" t="s">
        <v>443</v>
      </c>
      <c r="E45" s="113"/>
      <c r="F45" s="113"/>
      <c r="G45" s="88"/>
      <c r="H45" s="88"/>
      <c r="I45" s="164">
        <f t="shared" si="10"/>
        <v>0</v>
      </c>
      <c r="K45" s="454">
        <v>14</v>
      </c>
      <c r="L45" s="145" t="s">
        <v>164</v>
      </c>
      <c r="M45" s="393" t="s">
        <v>443</v>
      </c>
      <c r="N45" s="114"/>
      <c r="O45" s="114"/>
      <c r="P45" s="92"/>
      <c r="Q45" s="92"/>
      <c r="R45" s="164">
        <f t="shared" si="8"/>
        <v>0</v>
      </c>
    </row>
    <row r="46" spans="2:18" x14ac:dyDescent="0.2">
      <c r="B46" s="454">
        <v>15</v>
      </c>
      <c r="C46" s="145" t="s">
        <v>314</v>
      </c>
      <c r="D46" s="393" t="s">
        <v>443</v>
      </c>
      <c r="E46" s="113"/>
      <c r="F46" s="113"/>
      <c r="G46" s="88"/>
      <c r="H46" s="88"/>
      <c r="I46" s="164">
        <f t="shared" si="10"/>
        <v>0</v>
      </c>
      <c r="K46" s="454">
        <v>15</v>
      </c>
      <c r="L46" s="145" t="s">
        <v>314</v>
      </c>
      <c r="M46" s="393" t="s">
        <v>443</v>
      </c>
      <c r="N46" s="114"/>
      <c r="O46" s="114"/>
      <c r="P46" s="92"/>
      <c r="Q46" s="92"/>
      <c r="R46" s="164">
        <f t="shared" si="8"/>
        <v>0</v>
      </c>
    </row>
    <row r="47" spans="2:18" ht="15.75" thickBot="1" x14ac:dyDescent="0.25">
      <c r="B47" s="455">
        <v>16</v>
      </c>
      <c r="C47" s="147" t="s">
        <v>98</v>
      </c>
      <c r="D47" s="394" t="s">
        <v>443</v>
      </c>
      <c r="E47" s="191">
        <f>SUM(E32:E46)</f>
        <v>0</v>
      </c>
      <c r="F47" s="191">
        <f>SUM(F32:F46)</f>
        <v>0</v>
      </c>
      <c r="G47" s="191">
        <f>SUM(G32:G46)</f>
        <v>0</v>
      </c>
      <c r="H47" s="191">
        <f>SUM(H32:H46)</f>
        <v>0</v>
      </c>
      <c r="I47" s="164">
        <f t="shared" si="10"/>
        <v>0</v>
      </c>
      <c r="K47" s="455">
        <v>16</v>
      </c>
      <c r="L47" s="147" t="s">
        <v>98</v>
      </c>
      <c r="M47" s="394" t="s">
        <v>443</v>
      </c>
      <c r="N47" s="191">
        <f>SUM(N32:N46)</f>
        <v>0</v>
      </c>
      <c r="O47" s="191">
        <f>SUM(O32:O46)</f>
        <v>0</v>
      </c>
      <c r="P47" s="191">
        <f>SUM(P32:P46)</f>
        <v>0</v>
      </c>
      <c r="Q47" s="191">
        <f>SUM(Q32:Q46)</f>
        <v>0</v>
      </c>
      <c r="R47" s="164">
        <f t="shared" si="8"/>
        <v>0</v>
      </c>
    </row>
    <row r="49" spans="2:18" ht="15" thickBot="1" x14ac:dyDescent="0.25"/>
    <row r="50" spans="2:18" ht="15.75" thickBot="1" x14ac:dyDescent="0.3">
      <c r="B50" s="595"/>
      <c r="C50" s="603"/>
      <c r="D50" s="328"/>
      <c r="E50" s="640"/>
      <c r="F50" s="641"/>
      <c r="G50" s="589" t="str">
        <f>'Key inputs'!H34</f>
        <v>2023 UY</v>
      </c>
      <c r="H50" s="641"/>
      <c r="I50" s="642"/>
      <c r="K50" s="595"/>
      <c r="L50" s="603"/>
      <c r="M50" s="328"/>
      <c r="N50" s="640"/>
      <c r="O50" s="641"/>
      <c r="P50" s="589" t="str">
        <f>'Key inputs'!I34</f>
        <v>2022 UY</v>
      </c>
      <c r="Q50" s="641"/>
      <c r="R50" s="642"/>
    </row>
    <row r="51" spans="2:18" ht="15" customHeight="1" x14ac:dyDescent="0.2">
      <c r="B51" s="600"/>
      <c r="C51" s="604"/>
      <c r="D51" s="311"/>
      <c r="E51" s="728" t="s">
        <v>439</v>
      </c>
      <c r="F51" s="730" t="s">
        <v>440</v>
      </c>
      <c r="G51" s="732" t="s">
        <v>441</v>
      </c>
      <c r="H51" s="726" t="s">
        <v>442</v>
      </c>
      <c r="I51" s="724" t="s">
        <v>98</v>
      </c>
      <c r="K51" s="600"/>
      <c r="L51" s="604"/>
      <c r="M51" s="311"/>
      <c r="N51" s="728" t="s">
        <v>439</v>
      </c>
      <c r="O51" s="730" t="s">
        <v>440</v>
      </c>
      <c r="P51" s="732" t="s">
        <v>441</v>
      </c>
      <c r="Q51" s="726" t="s">
        <v>442</v>
      </c>
      <c r="R51" s="724" t="s">
        <v>98</v>
      </c>
    </row>
    <row r="52" spans="2:18" ht="15" x14ac:dyDescent="0.2">
      <c r="B52" s="600"/>
      <c r="C52" s="588" t="str">
        <f>C29</f>
        <v>Year 2025</v>
      </c>
      <c r="D52" s="395" t="s">
        <v>192</v>
      </c>
      <c r="E52" s="729"/>
      <c r="F52" s="731"/>
      <c r="G52" s="731"/>
      <c r="H52" s="727"/>
      <c r="I52" s="725"/>
      <c r="K52" s="600"/>
      <c r="L52" s="588" t="str">
        <f>L29</f>
        <v>Year 2024</v>
      </c>
      <c r="M52" s="395" t="s">
        <v>192</v>
      </c>
      <c r="N52" s="729"/>
      <c r="O52" s="731"/>
      <c r="P52" s="731"/>
      <c r="Q52" s="727"/>
      <c r="R52" s="725"/>
    </row>
    <row r="53" spans="2:18" ht="15" x14ac:dyDescent="0.2">
      <c r="B53" s="601"/>
      <c r="C53" s="605"/>
      <c r="D53" s="396"/>
      <c r="E53" s="313" t="s">
        <v>394</v>
      </c>
      <c r="F53" s="313" t="s">
        <v>395</v>
      </c>
      <c r="G53" s="313" t="s">
        <v>396</v>
      </c>
      <c r="H53" s="313" t="s">
        <v>397</v>
      </c>
      <c r="I53" s="321" t="s">
        <v>398</v>
      </c>
      <c r="K53" s="601"/>
      <c r="L53" s="605"/>
      <c r="M53" s="396"/>
      <c r="N53" s="313" t="s">
        <v>394</v>
      </c>
      <c r="O53" s="313" t="s">
        <v>395</v>
      </c>
      <c r="P53" s="313" t="s">
        <v>396</v>
      </c>
      <c r="Q53" s="313" t="s">
        <v>397</v>
      </c>
      <c r="R53" s="321" t="s">
        <v>398</v>
      </c>
    </row>
    <row r="54" spans="2:18" s="312" customFormat="1" ht="15" x14ac:dyDescent="0.2">
      <c r="B54" s="454"/>
      <c r="C54" s="450"/>
      <c r="D54" s="396"/>
      <c r="E54" s="502"/>
      <c r="F54" s="313"/>
      <c r="G54" s="313"/>
      <c r="H54" s="313"/>
      <c r="I54" s="321"/>
      <c r="K54" s="454"/>
      <c r="L54" s="450"/>
      <c r="M54" s="393"/>
      <c r="N54" s="502"/>
      <c r="O54" s="313"/>
      <c r="P54" s="313"/>
      <c r="Q54" s="313"/>
      <c r="R54" s="321"/>
    </row>
    <row r="55" spans="2:18" s="312" customFormat="1" x14ac:dyDescent="0.2">
      <c r="B55" s="454">
        <v>1</v>
      </c>
      <c r="C55" s="518" t="s">
        <v>381</v>
      </c>
      <c r="D55" s="393" t="s">
        <v>443</v>
      </c>
      <c r="E55" s="212"/>
      <c r="F55" s="88"/>
      <c r="G55" s="88"/>
      <c r="H55" s="88"/>
      <c r="I55" s="164">
        <f t="shared" ref="I55" si="14">SUM(E55:H55)</f>
        <v>0</v>
      </c>
      <c r="K55" s="454">
        <v>1</v>
      </c>
      <c r="L55" s="518" t="s">
        <v>381</v>
      </c>
      <c r="M55" s="393" t="s">
        <v>443</v>
      </c>
      <c r="N55" s="114"/>
      <c r="O55" s="114"/>
      <c r="P55" s="92"/>
      <c r="Q55" s="92"/>
      <c r="R55" s="164">
        <f t="shared" ref="R55:R70" si="15">SUM(N55:Q55)</f>
        <v>0</v>
      </c>
    </row>
    <row r="56" spans="2:18" x14ac:dyDescent="0.2">
      <c r="B56" s="454">
        <f t="shared" ref="B56:B63" si="16">B55+1</f>
        <v>2</v>
      </c>
      <c r="C56" s="146" t="s">
        <v>383</v>
      </c>
      <c r="D56" s="393" t="s">
        <v>443</v>
      </c>
      <c r="E56" s="212"/>
      <c r="F56" s="88"/>
      <c r="G56" s="88"/>
      <c r="H56" s="88"/>
      <c r="I56" s="164">
        <f t="shared" ref="I56:I70" si="17">SUM(E56:H56)</f>
        <v>0</v>
      </c>
      <c r="K56" s="454">
        <f t="shared" ref="K56:K63" si="18">K55+1</f>
        <v>2</v>
      </c>
      <c r="L56" s="146" t="s">
        <v>383</v>
      </c>
      <c r="M56" s="393" t="s">
        <v>443</v>
      </c>
      <c r="N56" s="114"/>
      <c r="O56" s="114"/>
      <c r="P56" s="92"/>
      <c r="Q56" s="92"/>
      <c r="R56" s="164">
        <f t="shared" si="15"/>
        <v>0</v>
      </c>
    </row>
    <row r="57" spans="2:18" x14ac:dyDescent="0.2">
      <c r="B57" s="454">
        <f t="shared" si="16"/>
        <v>3</v>
      </c>
      <c r="C57" s="146" t="s">
        <v>384</v>
      </c>
      <c r="D57" s="393" t="s">
        <v>443</v>
      </c>
      <c r="E57" s="212"/>
      <c r="F57" s="88"/>
      <c r="G57" s="88"/>
      <c r="H57" s="88"/>
      <c r="I57" s="164">
        <f t="shared" si="17"/>
        <v>0</v>
      </c>
      <c r="K57" s="454">
        <f t="shared" si="18"/>
        <v>3</v>
      </c>
      <c r="L57" s="146" t="s">
        <v>384</v>
      </c>
      <c r="M57" s="393" t="s">
        <v>443</v>
      </c>
      <c r="N57" s="114"/>
      <c r="O57" s="114"/>
      <c r="P57" s="92"/>
      <c r="Q57" s="92"/>
      <c r="R57" s="164">
        <f t="shared" si="15"/>
        <v>0</v>
      </c>
    </row>
    <row r="58" spans="2:18" x14ac:dyDescent="0.2">
      <c r="B58" s="454">
        <f t="shared" si="16"/>
        <v>4</v>
      </c>
      <c r="C58" s="146" t="s">
        <v>385</v>
      </c>
      <c r="D58" s="393" t="s">
        <v>443</v>
      </c>
      <c r="E58" s="212"/>
      <c r="F58" s="88"/>
      <c r="G58" s="88"/>
      <c r="H58" s="88"/>
      <c r="I58" s="164">
        <f t="shared" si="17"/>
        <v>0</v>
      </c>
      <c r="K58" s="454">
        <f t="shared" si="18"/>
        <v>4</v>
      </c>
      <c r="L58" s="146" t="s">
        <v>385</v>
      </c>
      <c r="M58" s="393" t="s">
        <v>443</v>
      </c>
      <c r="N58" s="114"/>
      <c r="O58" s="114"/>
      <c r="P58" s="92"/>
      <c r="Q58" s="92"/>
      <c r="R58" s="164">
        <f t="shared" si="15"/>
        <v>0</v>
      </c>
    </row>
    <row r="59" spans="2:18" x14ac:dyDescent="0.2">
      <c r="B59" s="454">
        <f t="shared" si="16"/>
        <v>5</v>
      </c>
      <c r="C59" s="146" t="s">
        <v>386</v>
      </c>
      <c r="D59" s="393" t="s">
        <v>443</v>
      </c>
      <c r="E59" s="212"/>
      <c r="F59" s="88"/>
      <c r="G59" s="88"/>
      <c r="H59" s="88"/>
      <c r="I59" s="164">
        <f t="shared" si="17"/>
        <v>0</v>
      </c>
      <c r="K59" s="454">
        <f t="shared" si="18"/>
        <v>5</v>
      </c>
      <c r="L59" s="146" t="s">
        <v>386</v>
      </c>
      <c r="M59" s="393" t="s">
        <v>443</v>
      </c>
      <c r="N59" s="114"/>
      <c r="O59" s="114"/>
      <c r="P59" s="92"/>
      <c r="Q59" s="92"/>
      <c r="R59" s="164">
        <f t="shared" si="15"/>
        <v>0</v>
      </c>
    </row>
    <row r="60" spans="2:18" x14ac:dyDescent="0.2">
      <c r="B60" s="454">
        <f t="shared" si="16"/>
        <v>6</v>
      </c>
      <c r="C60" s="146" t="s">
        <v>387</v>
      </c>
      <c r="D60" s="393" t="s">
        <v>443</v>
      </c>
      <c r="E60" s="212"/>
      <c r="F60" s="88"/>
      <c r="G60" s="88"/>
      <c r="H60" s="88"/>
      <c r="I60" s="164">
        <f t="shared" si="17"/>
        <v>0</v>
      </c>
      <c r="K60" s="454">
        <f t="shared" si="18"/>
        <v>6</v>
      </c>
      <c r="L60" s="146" t="s">
        <v>387</v>
      </c>
      <c r="M60" s="393" t="s">
        <v>443</v>
      </c>
      <c r="N60" s="114"/>
      <c r="O60" s="114"/>
      <c r="P60" s="92"/>
      <c r="Q60" s="92"/>
      <c r="R60" s="164">
        <f t="shared" si="15"/>
        <v>0</v>
      </c>
    </row>
    <row r="61" spans="2:18" x14ac:dyDescent="0.2">
      <c r="B61" s="454">
        <f t="shared" si="16"/>
        <v>7</v>
      </c>
      <c r="C61" s="146" t="s">
        <v>388</v>
      </c>
      <c r="D61" s="393" t="s">
        <v>443</v>
      </c>
      <c r="E61" s="212"/>
      <c r="F61" s="88"/>
      <c r="G61" s="88"/>
      <c r="H61" s="88"/>
      <c r="I61" s="164">
        <f t="shared" si="17"/>
        <v>0</v>
      </c>
      <c r="K61" s="454">
        <f t="shared" si="18"/>
        <v>7</v>
      </c>
      <c r="L61" s="146" t="s">
        <v>388</v>
      </c>
      <c r="M61" s="393" t="s">
        <v>443</v>
      </c>
      <c r="N61" s="114"/>
      <c r="O61" s="114"/>
      <c r="P61" s="92"/>
      <c r="Q61" s="92"/>
      <c r="R61" s="164">
        <f t="shared" si="15"/>
        <v>0</v>
      </c>
    </row>
    <row r="62" spans="2:18" x14ac:dyDescent="0.2">
      <c r="B62" s="454">
        <f t="shared" si="16"/>
        <v>8</v>
      </c>
      <c r="C62" s="146" t="s">
        <v>389</v>
      </c>
      <c r="D62" s="393" t="s">
        <v>443</v>
      </c>
      <c r="E62" s="212"/>
      <c r="F62" s="88"/>
      <c r="G62" s="88"/>
      <c r="H62" s="88"/>
      <c r="I62" s="164">
        <f t="shared" si="17"/>
        <v>0</v>
      </c>
      <c r="K62" s="454">
        <f t="shared" si="18"/>
        <v>8</v>
      </c>
      <c r="L62" s="146" t="s">
        <v>389</v>
      </c>
      <c r="M62" s="393" t="s">
        <v>443</v>
      </c>
      <c r="N62" s="114"/>
      <c r="O62" s="114"/>
      <c r="P62" s="92"/>
      <c r="Q62" s="92"/>
      <c r="R62" s="164">
        <f t="shared" si="15"/>
        <v>0</v>
      </c>
    </row>
    <row r="63" spans="2:18" x14ac:dyDescent="0.2">
      <c r="B63" s="454">
        <f t="shared" si="16"/>
        <v>9</v>
      </c>
      <c r="C63" s="146" t="s">
        <v>293</v>
      </c>
      <c r="D63" s="393" t="s">
        <v>443</v>
      </c>
      <c r="E63" s="212"/>
      <c r="F63" s="88"/>
      <c r="G63" s="88"/>
      <c r="H63" s="88"/>
      <c r="I63" s="164">
        <f t="shared" si="17"/>
        <v>0</v>
      </c>
      <c r="K63" s="454">
        <f t="shared" si="18"/>
        <v>9</v>
      </c>
      <c r="L63" s="146" t="s">
        <v>293</v>
      </c>
      <c r="M63" s="393" t="s">
        <v>443</v>
      </c>
      <c r="N63" s="114"/>
      <c r="O63" s="114"/>
      <c r="P63" s="92"/>
      <c r="Q63" s="92"/>
      <c r="R63" s="164">
        <f t="shared" si="15"/>
        <v>0</v>
      </c>
    </row>
    <row r="64" spans="2:18" x14ac:dyDescent="0.2">
      <c r="B64" s="454">
        <f>B63+1</f>
        <v>10</v>
      </c>
      <c r="C64" s="145" t="s">
        <v>390</v>
      </c>
      <c r="D64" s="393" t="s">
        <v>443</v>
      </c>
      <c r="E64" s="113"/>
      <c r="F64" s="113"/>
      <c r="G64" s="88"/>
      <c r="H64" s="88"/>
      <c r="I64" s="164">
        <f t="shared" si="17"/>
        <v>0</v>
      </c>
      <c r="K64" s="454">
        <f>K63+1</f>
        <v>10</v>
      </c>
      <c r="L64" s="145" t="s">
        <v>390</v>
      </c>
      <c r="M64" s="393" t="s">
        <v>443</v>
      </c>
      <c r="N64" s="114"/>
      <c r="O64" s="114"/>
      <c r="P64" s="92"/>
      <c r="Q64" s="92"/>
      <c r="R64" s="164">
        <f t="shared" si="15"/>
        <v>0</v>
      </c>
    </row>
    <row r="65" spans="2:18" x14ac:dyDescent="0.2">
      <c r="B65" s="454">
        <f>B64+1</f>
        <v>11</v>
      </c>
      <c r="C65" s="145" t="s">
        <v>305</v>
      </c>
      <c r="D65" s="393" t="s">
        <v>443</v>
      </c>
      <c r="E65" s="113"/>
      <c r="F65" s="113"/>
      <c r="G65" s="113"/>
      <c r="H65" s="113"/>
      <c r="I65" s="164">
        <f t="shared" si="17"/>
        <v>0</v>
      </c>
      <c r="K65" s="454">
        <f>K64+1</f>
        <v>11</v>
      </c>
      <c r="L65" s="145" t="s">
        <v>305</v>
      </c>
      <c r="M65" s="393" t="s">
        <v>443</v>
      </c>
      <c r="N65" s="114"/>
      <c r="O65" s="114"/>
      <c r="P65" s="92"/>
      <c r="Q65" s="92"/>
      <c r="R65" s="164">
        <f t="shared" si="15"/>
        <v>0</v>
      </c>
    </row>
    <row r="66" spans="2:18" x14ac:dyDescent="0.2">
      <c r="B66" s="454">
        <f t="shared" ref="B66:B67" si="19">B65+1</f>
        <v>12</v>
      </c>
      <c r="C66" s="145" t="s">
        <v>307</v>
      </c>
      <c r="D66" s="393" t="s">
        <v>443</v>
      </c>
      <c r="E66" s="113"/>
      <c r="F66" s="113"/>
      <c r="G66" s="113"/>
      <c r="H66" s="113"/>
      <c r="I66" s="164">
        <f t="shared" si="17"/>
        <v>0</v>
      </c>
      <c r="K66" s="454">
        <f t="shared" ref="K66:K67" si="20">K65+1</f>
        <v>12</v>
      </c>
      <c r="L66" s="145" t="s">
        <v>307</v>
      </c>
      <c r="M66" s="393" t="s">
        <v>443</v>
      </c>
      <c r="N66" s="114"/>
      <c r="O66" s="114"/>
      <c r="P66" s="92"/>
      <c r="Q66" s="92"/>
      <c r="R66" s="164">
        <f t="shared" si="15"/>
        <v>0</v>
      </c>
    </row>
    <row r="67" spans="2:18" x14ac:dyDescent="0.2">
      <c r="B67" s="454">
        <f t="shared" si="19"/>
        <v>13</v>
      </c>
      <c r="C67" s="145" t="s">
        <v>391</v>
      </c>
      <c r="D67" s="393" t="s">
        <v>443</v>
      </c>
      <c r="E67" s="113"/>
      <c r="F67" s="113"/>
      <c r="G67" s="88"/>
      <c r="H67" s="88"/>
      <c r="I67" s="164">
        <f t="shared" si="17"/>
        <v>0</v>
      </c>
      <c r="K67" s="454">
        <f t="shared" si="20"/>
        <v>13</v>
      </c>
      <c r="L67" s="145" t="s">
        <v>391</v>
      </c>
      <c r="M67" s="393" t="s">
        <v>443</v>
      </c>
      <c r="N67" s="114"/>
      <c r="O67" s="114"/>
      <c r="P67" s="92"/>
      <c r="Q67" s="92"/>
      <c r="R67" s="164">
        <f t="shared" si="15"/>
        <v>0</v>
      </c>
    </row>
    <row r="68" spans="2:18" x14ac:dyDescent="0.2">
      <c r="B68" s="454">
        <v>14</v>
      </c>
      <c r="C68" s="145" t="s">
        <v>164</v>
      </c>
      <c r="D68" s="393" t="s">
        <v>443</v>
      </c>
      <c r="E68" s="113"/>
      <c r="F68" s="113"/>
      <c r="G68" s="88"/>
      <c r="H68" s="88"/>
      <c r="I68" s="164">
        <f t="shared" si="17"/>
        <v>0</v>
      </c>
      <c r="K68" s="454">
        <v>14</v>
      </c>
      <c r="L68" s="145" t="s">
        <v>164</v>
      </c>
      <c r="M68" s="393" t="s">
        <v>443</v>
      </c>
      <c r="N68" s="114"/>
      <c r="O68" s="114"/>
      <c r="P68" s="92"/>
      <c r="Q68" s="92"/>
      <c r="R68" s="164">
        <f t="shared" si="15"/>
        <v>0</v>
      </c>
    </row>
    <row r="69" spans="2:18" x14ac:dyDescent="0.2">
      <c r="B69" s="454">
        <v>15</v>
      </c>
      <c r="C69" s="145" t="s">
        <v>314</v>
      </c>
      <c r="D69" s="393" t="s">
        <v>443</v>
      </c>
      <c r="E69" s="113"/>
      <c r="F69" s="113"/>
      <c r="G69" s="88"/>
      <c r="H69" s="88"/>
      <c r="I69" s="164">
        <f t="shared" si="17"/>
        <v>0</v>
      </c>
      <c r="K69" s="454">
        <v>15</v>
      </c>
      <c r="L69" s="145" t="s">
        <v>314</v>
      </c>
      <c r="M69" s="393" t="s">
        <v>443</v>
      </c>
      <c r="N69" s="114"/>
      <c r="O69" s="114"/>
      <c r="P69" s="92"/>
      <c r="Q69" s="92"/>
      <c r="R69" s="164">
        <f t="shared" si="15"/>
        <v>0</v>
      </c>
    </row>
    <row r="70" spans="2:18" ht="15.75" thickBot="1" x14ac:dyDescent="0.25">
      <c r="B70" s="455">
        <v>16</v>
      </c>
      <c r="C70" s="147" t="s">
        <v>98</v>
      </c>
      <c r="D70" s="394" t="s">
        <v>443</v>
      </c>
      <c r="E70" s="191">
        <f>SUM(E55:E69)</f>
        <v>0</v>
      </c>
      <c r="F70" s="191">
        <f>SUM(F55:F69)</f>
        <v>0</v>
      </c>
      <c r="G70" s="191">
        <f>SUM(G55:G69)</f>
        <v>0</v>
      </c>
      <c r="H70" s="191">
        <f>SUM(H55:H69)</f>
        <v>0</v>
      </c>
      <c r="I70" s="164">
        <f t="shared" si="17"/>
        <v>0</v>
      </c>
      <c r="K70" s="455">
        <v>16</v>
      </c>
      <c r="L70" s="147" t="s">
        <v>98</v>
      </c>
      <c r="M70" s="394" t="s">
        <v>443</v>
      </c>
      <c r="N70" s="191">
        <f>SUM(N55:N69)</f>
        <v>0</v>
      </c>
      <c r="O70" s="191">
        <f>SUM(O55:O69)</f>
        <v>0</v>
      </c>
      <c r="P70" s="191">
        <f>SUM(P55:P69)</f>
        <v>0</v>
      </c>
      <c r="Q70" s="191">
        <f>SUM(Q55:Q69)</f>
        <v>0</v>
      </c>
      <c r="R70" s="164">
        <f t="shared" si="15"/>
        <v>0</v>
      </c>
    </row>
    <row r="71" spans="2:18" hidden="1" outlineLevel="1" x14ac:dyDescent="0.2"/>
    <row r="72" spans="2:18" ht="15" hidden="1" outlineLevel="1" thickBot="1" x14ac:dyDescent="0.25"/>
    <row r="73" spans="2:18" ht="15.75" hidden="1" outlineLevel="1" thickBot="1" x14ac:dyDescent="0.3">
      <c r="B73" s="595"/>
      <c r="C73" s="603"/>
      <c r="D73" s="328"/>
      <c r="E73" s="640"/>
      <c r="F73" s="641"/>
      <c r="G73" s="589" t="str">
        <f>LEFT(G50,4)-1&amp;" UY"</f>
        <v>2022 UY</v>
      </c>
      <c r="H73" s="641"/>
      <c r="I73" s="642"/>
      <c r="K73" s="595"/>
      <c r="L73" s="603"/>
      <c r="M73" s="328"/>
      <c r="N73" s="640"/>
      <c r="O73" s="641"/>
      <c r="P73" s="589" t="str">
        <f>LEFT(P50,4)-1&amp;" UY"</f>
        <v>2021 UY</v>
      </c>
      <c r="Q73" s="641"/>
      <c r="R73" s="642"/>
    </row>
    <row r="74" spans="2:18" ht="15" hidden="1" customHeight="1" outlineLevel="1" x14ac:dyDescent="0.2">
      <c r="B74" s="600"/>
      <c r="C74" s="604"/>
      <c r="D74" s="311"/>
      <c r="E74" s="728" t="s">
        <v>439</v>
      </c>
      <c r="F74" s="730" t="s">
        <v>440</v>
      </c>
      <c r="G74" s="732" t="s">
        <v>441</v>
      </c>
      <c r="H74" s="726" t="s">
        <v>442</v>
      </c>
      <c r="I74" s="724" t="s">
        <v>98</v>
      </c>
      <c r="K74" s="600"/>
      <c r="L74" s="604"/>
      <c r="M74" s="311"/>
      <c r="N74" s="728" t="s">
        <v>439</v>
      </c>
      <c r="O74" s="730" t="s">
        <v>440</v>
      </c>
      <c r="P74" s="732" t="s">
        <v>441</v>
      </c>
      <c r="Q74" s="726" t="s">
        <v>442</v>
      </c>
      <c r="R74" s="724" t="s">
        <v>98</v>
      </c>
    </row>
    <row r="75" spans="2:18" ht="15" hidden="1" outlineLevel="1" x14ac:dyDescent="0.2">
      <c r="B75" s="600"/>
      <c r="C75" s="588" t="str">
        <f>C52</f>
        <v>Year 2025</v>
      </c>
      <c r="D75" s="395" t="s">
        <v>192</v>
      </c>
      <c r="E75" s="729"/>
      <c r="F75" s="731"/>
      <c r="G75" s="731"/>
      <c r="H75" s="727"/>
      <c r="I75" s="725"/>
      <c r="K75" s="600"/>
      <c r="L75" s="588" t="str">
        <f>L52</f>
        <v>Year 2024</v>
      </c>
      <c r="M75" s="395" t="s">
        <v>192</v>
      </c>
      <c r="N75" s="729"/>
      <c r="O75" s="731"/>
      <c r="P75" s="731"/>
      <c r="Q75" s="727"/>
      <c r="R75" s="725"/>
    </row>
    <row r="76" spans="2:18" ht="15" hidden="1" outlineLevel="1" x14ac:dyDescent="0.2">
      <c r="B76" s="601"/>
      <c r="C76" s="605"/>
      <c r="D76" s="396"/>
      <c r="E76" s="313" t="s">
        <v>399</v>
      </c>
      <c r="F76" s="313" t="s">
        <v>400</v>
      </c>
      <c r="G76" s="313" t="s">
        <v>401</v>
      </c>
      <c r="H76" s="313" t="s">
        <v>402</v>
      </c>
      <c r="I76" s="321" t="s">
        <v>403</v>
      </c>
      <c r="K76" s="601"/>
      <c r="L76" s="605"/>
      <c r="M76" s="396"/>
      <c r="N76" s="313" t="s">
        <v>399</v>
      </c>
      <c r="O76" s="313" t="s">
        <v>400</v>
      </c>
      <c r="P76" s="313" t="s">
        <v>401</v>
      </c>
      <c r="Q76" s="313" t="s">
        <v>402</v>
      </c>
      <c r="R76" s="321" t="s">
        <v>403</v>
      </c>
    </row>
    <row r="77" spans="2:18" s="312" customFormat="1" ht="15" hidden="1" outlineLevel="1" x14ac:dyDescent="0.2">
      <c r="B77" s="454"/>
      <c r="C77" s="450"/>
      <c r="D77" s="396"/>
      <c r="E77" s="502"/>
      <c r="F77" s="313"/>
      <c r="G77" s="313"/>
      <c r="H77" s="313"/>
      <c r="I77" s="321"/>
      <c r="K77" s="454"/>
      <c r="L77" s="450"/>
      <c r="M77" s="393"/>
      <c r="N77" s="502"/>
      <c r="O77" s="313"/>
      <c r="P77" s="313"/>
      <c r="Q77" s="313"/>
      <c r="R77" s="321"/>
    </row>
    <row r="78" spans="2:18" s="312" customFormat="1" hidden="1" outlineLevel="1" x14ac:dyDescent="0.2">
      <c r="B78" s="454">
        <v>1</v>
      </c>
      <c r="C78" s="518" t="s">
        <v>381</v>
      </c>
      <c r="D78" s="393" t="s">
        <v>443</v>
      </c>
      <c r="E78" s="212"/>
      <c r="F78" s="88"/>
      <c r="G78" s="88"/>
      <c r="H78" s="88"/>
      <c r="I78" s="164">
        <f t="shared" ref="I78" si="21">SUM(E78:H78)</f>
        <v>0</v>
      </c>
      <c r="K78" s="454">
        <v>1</v>
      </c>
      <c r="L78" s="518" t="s">
        <v>381</v>
      </c>
      <c r="M78" s="393" t="s">
        <v>443</v>
      </c>
      <c r="N78" s="114"/>
      <c r="O78" s="114"/>
      <c r="P78" s="92"/>
      <c r="Q78" s="92"/>
      <c r="R78" s="164">
        <f t="shared" ref="R78:R93" si="22">SUM(N78:Q78)</f>
        <v>0</v>
      </c>
    </row>
    <row r="79" spans="2:18" hidden="1" outlineLevel="1" x14ac:dyDescent="0.2">
      <c r="B79" s="454">
        <f t="shared" ref="B79:B86" si="23">B78+1</f>
        <v>2</v>
      </c>
      <c r="C79" s="146" t="s">
        <v>383</v>
      </c>
      <c r="D79" s="393" t="s">
        <v>443</v>
      </c>
      <c r="E79" s="212"/>
      <c r="F79" s="88"/>
      <c r="G79" s="88"/>
      <c r="H79" s="88"/>
      <c r="I79" s="164">
        <f t="shared" ref="I79:I93" si="24">SUM(E79:H79)</f>
        <v>0</v>
      </c>
      <c r="K79" s="454">
        <f t="shared" ref="K79:K86" si="25">K78+1</f>
        <v>2</v>
      </c>
      <c r="L79" s="146" t="s">
        <v>383</v>
      </c>
      <c r="M79" s="393" t="s">
        <v>443</v>
      </c>
      <c r="N79" s="114"/>
      <c r="O79" s="114"/>
      <c r="P79" s="92"/>
      <c r="Q79" s="92"/>
      <c r="R79" s="164">
        <f t="shared" si="22"/>
        <v>0</v>
      </c>
    </row>
    <row r="80" spans="2:18" hidden="1" outlineLevel="1" x14ac:dyDescent="0.2">
      <c r="B80" s="454">
        <f t="shared" si="23"/>
        <v>3</v>
      </c>
      <c r="C80" s="146" t="s">
        <v>384</v>
      </c>
      <c r="D80" s="393" t="s">
        <v>443</v>
      </c>
      <c r="E80" s="212"/>
      <c r="F80" s="88"/>
      <c r="G80" s="88"/>
      <c r="H80" s="88"/>
      <c r="I80" s="164">
        <f t="shared" si="24"/>
        <v>0</v>
      </c>
      <c r="K80" s="454">
        <f t="shared" si="25"/>
        <v>3</v>
      </c>
      <c r="L80" s="146" t="s">
        <v>384</v>
      </c>
      <c r="M80" s="393" t="s">
        <v>443</v>
      </c>
      <c r="N80" s="114"/>
      <c r="O80" s="114"/>
      <c r="P80" s="92"/>
      <c r="Q80" s="92"/>
      <c r="R80" s="164">
        <f t="shared" si="22"/>
        <v>0</v>
      </c>
    </row>
    <row r="81" spans="2:18" hidden="1" outlineLevel="1" x14ac:dyDescent="0.2">
      <c r="B81" s="454">
        <f t="shared" si="23"/>
        <v>4</v>
      </c>
      <c r="C81" s="146" t="s">
        <v>385</v>
      </c>
      <c r="D81" s="393" t="s">
        <v>443</v>
      </c>
      <c r="E81" s="212"/>
      <c r="F81" s="88"/>
      <c r="G81" s="88"/>
      <c r="H81" s="88"/>
      <c r="I81" s="164">
        <f t="shared" si="24"/>
        <v>0</v>
      </c>
      <c r="K81" s="454">
        <f t="shared" si="25"/>
        <v>4</v>
      </c>
      <c r="L81" s="146" t="s">
        <v>385</v>
      </c>
      <c r="M81" s="393" t="s">
        <v>443</v>
      </c>
      <c r="N81" s="114"/>
      <c r="O81" s="114"/>
      <c r="P81" s="92"/>
      <c r="Q81" s="92"/>
      <c r="R81" s="164">
        <f t="shared" si="22"/>
        <v>0</v>
      </c>
    </row>
    <row r="82" spans="2:18" hidden="1" outlineLevel="1" x14ac:dyDescent="0.2">
      <c r="B82" s="454">
        <f t="shared" si="23"/>
        <v>5</v>
      </c>
      <c r="C82" s="146" t="s">
        <v>386</v>
      </c>
      <c r="D82" s="393" t="s">
        <v>443</v>
      </c>
      <c r="E82" s="212"/>
      <c r="F82" s="88"/>
      <c r="G82" s="88"/>
      <c r="H82" s="88"/>
      <c r="I82" s="164">
        <f t="shared" si="24"/>
        <v>0</v>
      </c>
      <c r="K82" s="454">
        <f t="shared" si="25"/>
        <v>5</v>
      </c>
      <c r="L82" s="146" t="s">
        <v>386</v>
      </c>
      <c r="M82" s="393" t="s">
        <v>443</v>
      </c>
      <c r="N82" s="114"/>
      <c r="O82" s="114"/>
      <c r="P82" s="92"/>
      <c r="Q82" s="92"/>
      <c r="R82" s="164">
        <f t="shared" si="22"/>
        <v>0</v>
      </c>
    </row>
    <row r="83" spans="2:18" hidden="1" outlineLevel="1" x14ac:dyDescent="0.2">
      <c r="B83" s="454">
        <f t="shared" si="23"/>
        <v>6</v>
      </c>
      <c r="C83" s="146" t="s">
        <v>387</v>
      </c>
      <c r="D83" s="393" t="s">
        <v>443</v>
      </c>
      <c r="E83" s="212"/>
      <c r="F83" s="88"/>
      <c r="G83" s="88"/>
      <c r="H83" s="88"/>
      <c r="I83" s="164">
        <f t="shared" si="24"/>
        <v>0</v>
      </c>
      <c r="K83" s="454">
        <f t="shared" si="25"/>
        <v>6</v>
      </c>
      <c r="L83" s="146" t="s">
        <v>387</v>
      </c>
      <c r="M83" s="393" t="s">
        <v>443</v>
      </c>
      <c r="N83" s="114"/>
      <c r="O83" s="114"/>
      <c r="P83" s="92"/>
      <c r="Q83" s="92"/>
      <c r="R83" s="164">
        <f t="shared" si="22"/>
        <v>0</v>
      </c>
    </row>
    <row r="84" spans="2:18" hidden="1" outlineLevel="1" x14ac:dyDescent="0.2">
      <c r="B84" s="454">
        <f t="shared" si="23"/>
        <v>7</v>
      </c>
      <c r="C84" s="146" t="s">
        <v>388</v>
      </c>
      <c r="D84" s="393" t="s">
        <v>443</v>
      </c>
      <c r="E84" s="212"/>
      <c r="F84" s="88"/>
      <c r="G84" s="88"/>
      <c r="H84" s="88"/>
      <c r="I84" s="164">
        <f t="shared" si="24"/>
        <v>0</v>
      </c>
      <c r="K84" s="454">
        <f t="shared" si="25"/>
        <v>7</v>
      </c>
      <c r="L84" s="146" t="s">
        <v>388</v>
      </c>
      <c r="M84" s="393" t="s">
        <v>443</v>
      </c>
      <c r="N84" s="114"/>
      <c r="O84" s="114"/>
      <c r="P84" s="92"/>
      <c r="Q84" s="92"/>
      <c r="R84" s="164">
        <f t="shared" si="22"/>
        <v>0</v>
      </c>
    </row>
    <row r="85" spans="2:18" hidden="1" outlineLevel="1" x14ac:dyDescent="0.2">
      <c r="B85" s="454">
        <f t="shared" si="23"/>
        <v>8</v>
      </c>
      <c r="C85" s="146" t="s">
        <v>389</v>
      </c>
      <c r="D85" s="393" t="s">
        <v>443</v>
      </c>
      <c r="E85" s="212"/>
      <c r="F85" s="88"/>
      <c r="G85" s="88"/>
      <c r="H85" s="88"/>
      <c r="I85" s="164">
        <f t="shared" si="24"/>
        <v>0</v>
      </c>
      <c r="K85" s="454">
        <f t="shared" si="25"/>
        <v>8</v>
      </c>
      <c r="L85" s="146" t="s">
        <v>389</v>
      </c>
      <c r="M85" s="393" t="s">
        <v>443</v>
      </c>
      <c r="N85" s="114"/>
      <c r="O85" s="114"/>
      <c r="P85" s="92"/>
      <c r="Q85" s="92"/>
      <c r="R85" s="164">
        <f t="shared" si="22"/>
        <v>0</v>
      </c>
    </row>
    <row r="86" spans="2:18" hidden="1" outlineLevel="1" x14ac:dyDescent="0.2">
      <c r="B86" s="454">
        <f t="shared" si="23"/>
        <v>9</v>
      </c>
      <c r="C86" s="146" t="s">
        <v>293</v>
      </c>
      <c r="D86" s="393" t="s">
        <v>443</v>
      </c>
      <c r="E86" s="113"/>
      <c r="F86" s="88"/>
      <c r="G86" s="88"/>
      <c r="H86" s="88"/>
      <c r="I86" s="164">
        <f t="shared" si="24"/>
        <v>0</v>
      </c>
      <c r="K86" s="454">
        <f t="shared" si="25"/>
        <v>9</v>
      </c>
      <c r="L86" s="146" t="s">
        <v>293</v>
      </c>
      <c r="M86" s="393" t="s">
        <v>443</v>
      </c>
      <c r="N86" s="114"/>
      <c r="O86" s="114"/>
      <c r="P86" s="92"/>
      <c r="Q86" s="92"/>
      <c r="R86" s="164">
        <f t="shared" si="22"/>
        <v>0</v>
      </c>
    </row>
    <row r="87" spans="2:18" hidden="1" outlineLevel="1" x14ac:dyDescent="0.2">
      <c r="B87" s="454">
        <f>B86+1</f>
        <v>10</v>
      </c>
      <c r="C87" s="145" t="s">
        <v>390</v>
      </c>
      <c r="D87" s="393" t="s">
        <v>443</v>
      </c>
      <c r="E87" s="113"/>
      <c r="F87" s="113"/>
      <c r="G87" s="88"/>
      <c r="H87" s="88"/>
      <c r="I87" s="164">
        <f t="shared" si="24"/>
        <v>0</v>
      </c>
      <c r="K87" s="454">
        <f>K86+1</f>
        <v>10</v>
      </c>
      <c r="L87" s="145" t="s">
        <v>390</v>
      </c>
      <c r="M87" s="393" t="s">
        <v>443</v>
      </c>
      <c r="N87" s="114"/>
      <c r="O87" s="114"/>
      <c r="P87" s="92"/>
      <c r="Q87" s="92"/>
      <c r="R87" s="164">
        <f t="shared" si="22"/>
        <v>0</v>
      </c>
    </row>
    <row r="88" spans="2:18" hidden="1" outlineLevel="1" x14ac:dyDescent="0.2">
      <c r="B88" s="454">
        <f>B87+1</f>
        <v>11</v>
      </c>
      <c r="C88" s="145" t="s">
        <v>305</v>
      </c>
      <c r="D88" s="393" t="s">
        <v>443</v>
      </c>
      <c r="E88" s="113"/>
      <c r="F88" s="113"/>
      <c r="G88" s="88"/>
      <c r="H88" s="88"/>
      <c r="I88" s="164">
        <f t="shared" si="24"/>
        <v>0</v>
      </c>
      <c r="K88" s="454">
        <f>K87+1</f>
        <v>11</v>
      </c>
      <c r="L88" s="145" t="s">
        <v>305</v>
      </c>
      <c r="M88" s="393" t="s">
        <v>443</v>
      </c>
      <c r="N88" s="114"/>
      <c r="O88" s="114"/>
      <c r="P88" s="92"/>
      <c r="Q88" s="92"/>
      <c r="R88" s="164">
        <f t="shared" si="22"/>
        <v>0</v>
      </c>
    </row>
    <row r="89" spans="2:18" hidden="1" outlineLevel="1" x14ac:dyDescent="0.2">
      <c r="B89" s="454">
        <f t="shared" ref="B89:B90" si="26">B88+1</f>
        <v>12</v>
      </c>
      <c r="C89" s="145" t="s">
        <v>307</v>
      </c>
      <c r="D89" s="393" t="s">
        <v>443</v>
      </c>
      <c r="E89" s="113"/>
      <c r="F89" s="113"/>
      <c r="G89" s="88"/>
      <c r="H89" s="88"/>
      <c r="I89" s="164">
        <f t="shared" si="24"/>
        <v>0</v>
      </c>
      <c r="K89" s="454">
        <f t="shared" ref="K89:K90" si="27">K88+1</f>
        <v>12</v>
      </c>
      <c r="L89" s="145" t="s">
        <v>307</v>
      </c>
      <c r="M89" s="393" t="s">
        <v>443</v>
      </c>
      <c r="N89" s="114"/>
      <c r="O89" s="114"/>
      <c r="P89" s="92"/>
      <c r="Q89" s="92"/>
      <c r="R89" s="164">
        <f t="shared" si="22"/>
        <v>0</v>
      </c>
    </row>
    <row r="90" spans="2:18" hidden="1" outlineLevel="1" x14ac:dyDescent="0.2">
      <c r="B90" s="454">
        <f t="shared" si="26"/>
        <v>13</v>
      </c>
      <c r="C90" s="145" t="s">
        <v>391</v>
      </c>
      <c r="D90" s="393" t="s">
        <v>443</v>
      </c>
      <c r="E90" s="113"/>
      <c r="F90" s="113"/>
      <c r="G90" s="88"/>
      <c r="H90" s="88"/>
      <c r="I90" s="164">
        <f t="shared" si="24"/>
        <v>0</v>
      </c>
      <c r="K90" s="454">
        <f t="shared" si="27"/>
        <v>13</v>
      </c>
      <c r="L90" s="145" t="s">
        <v>391</v>
      </c>
      <c r="M90" s="393" t="s">
        <v>443</v>
      </c>
      <c r="N90" s="114"/>
      <c r="O90" s="114"/>
      <c r="P90" s="92"/>
      <c r="Q90" s="92"/>
      <c r="R90" s="164">
        <f t="shared" si="22"/>
        <v>0</v>
      </c>
    </row>
    <row r="91" spans="2:18" hidden="1" outlineLevel="1" x14ac:dyDescent="0.2">
      <c r="B91" s="454">
        <v>14</v>
      </c>
      <c r="C91" s="145" t="s">
        <v>164</v>
      </c>
      <c r="D91" s="393" t="s">
        <v>443</v>
      </c>
      <c r="E91" s="113"/>
      <c r="F91" s="113"/>
      <c r="G91" s="88"/>
      <c r="H91" s="88"/>
      <c r="I91" s="164">
        <f t="shared" ref="I91" si="28">SUM(E91:H91)</f>
        <v>0</v>
      </c>
      <c r="K91" s="454">
        <v>14</v>
      </c>
      <c r="L91" s="145" t="s">
        <v>164</v>
      </c>
      <c r="M91" s="393" t="s">
        <v>443</v>
      </c>
      <c r="N91" s="114"/>
      <c r="O91" s="114"/>
      <c r="P91" s="92"/>
      <c r="Q91" s="92"/>
      <c r="R91" s="164">
        <f t="shared" ref="R91" si="29">SUM(N91:Q91)</f>
        <v>0</v>
      </c>
    </row>
    <row r="92" spans="2:18" hidden="1" outlineLevel="1" x14ac:dyDescent="0.2">
      <c r="B92" s="454">
        <v>15</v>
      </c>
      <c r="C92" s="145" t="s">
        <v>314</v>
      </c>
      <c r="D92" s="393" t="s">
        <v>443</v>
      </c>
      <c r="E92" s="113"/>
      <c r="F92" s="113"/>
      <c r="G92" s="88"/>
      <c r="H92" s="88"/>
      <c r="I92" s="164">
        <f t="shared" si="24"/>
        <v>0</v>
      </c>
      <c r="K92" s="454">
        <v>15</v>
      </c>
      <c r="L92" s="145" t="s">
        <v>314</v>
      </c>
      <c r="M92" s="393" t="s">
        <v>443</v>
      </c>
      <c r="N92" s="114"/>
      <c r="O92" s="114"/>
      <c r="P92" s="92"/>
      <c r="Q92" s="92"/>
      <c r="R92" s="164">
        <f t="shared" si="22"/>
        <v>0</v>
      </c>
    </row>
    <row r="93" spans="2:18" ht="15.75" hidden="1" outlineLevel="1" thickBot="1" x14ac:dyDescent="0.25">
      <c r="B93" s="455">
        <v>16</v>
      </c>
      <c r="C93" s="147" t="s">
        <v>98</v>
      </c>
      <c r="D93" s="394" t="s">
        <v>443</v>
      </c>
      <c r="E93" s="191">
        <f>SUM(E78:E92)</f>
        <v>0</v>
      </c>
      <c r="F93" s="191">
        <f>SUM(F78:F92)</f>
        <v>0</v>
      </c>
      <c r="G93" s="191">
        <f>SUM(G78:G92)</f>
        <v>0</v>
      </c>
      <c r="H93" s="191">
        <f>SUM(H78:H92)</f>
        <v>0</v>
      </c>
      <c r="I93" s="164">
        <f t="shared" si="24"/>
        <v>0</v>
      </c>
      <c r="K93" s="455">
        <v>16</v>
      </c>
      <c r="L93" s="147" t="s">
        <v>98</v>
      </c>
      <c r="M93" s="394" t="s">
        <v>443</v>
      </c>
      <c r="N93" s="191">
        <f>SUM(N78:N92)</f>
        <v>0</v>
      </c>
      <c r="O93" s="191">
        <f>SUM(O78:O92)</f>
        <v>0</v>
      </c>
      <c r="P93" s="191">
        <f>SUM(P78:P92)</f>
        <v>0</v>
      </c>
      <c r="Q93" s="191">
        <f>SUM(Q78:Q92)</f>
        <v>0</v>
      </c>
      <c r="R93" s="164">
        <f t="shared" si="22"/>
        <v>0</v>
      </c>
    </row>
    <row r="94" spans="2:18" hidden="1" outlineLevel="1" x14ac:dyDescent="0.2"/>
    <row r="95" spans="2:18" ht="15" hidden="1" outlineLevel="1" thickBot="1" x14ac:dyDescent="0.25"/>
    <row r="96" spans="2:18" ht="15.75" hidden="1" outlineLevel="1" thickBot="1" x14ac:dyDescent="0.3">
      <c r="B96" s="595"/>
      <c r="C96" s="603"/>
      <c r="D96" s="328"/>
      <c r="E96" s="640"/>
      <c r="F96" s="641"/>
      <c r="G96" s="589" t="str">
        <f>LEFT(G73,4)-1&amp;" UY"</f>
        <v>2021 UY</v>
      </c>
      <c r="H96" s="641"/>
      <c r="I96" s="642"/>
      <c r="K96" s="595"/>
      <c r="L96" s="603"/>
      <c r="M96" s="328"/>
      <c r="N96" s="640"/>
      <c r="O96" s="641"/>
      <c r="P96" s="589" t="str">
        <f>LEFT(P73,4)-1&amp;" UY"</f>
        <v>2020 UY</v>
      </c>
      <c r="Q96" s="641"/>
      <c r="R96" s="642"/>
    </row>
    <row r="97" spans="2:18" ht="15" hidden="1" customHeight="1" outlineLevel="1" x14ac:dyDescent="0.2">
      <c r="B97" s="600"/>
      <c r="C97" s="604"/>
      <c r="D97" s="311"/>
      <c r="E97" s="728" t="s">
        <v>439</v>
      </c>
      <c r="F97" s="730" t="s">
        <v>440</v>
      </c>
      <c r="G97" s="732" t="s">
        <v>441</v>
      </c>
      <c r="H97" s="726" t="s">
        <v>442</v>
      </c>
      <c r="I97" s="724" t="s">
        <v>98</v>
      </c>
      <c r="K97" s="600"/>
      <c r="L97" s="604"/>
      <c r="M97" s="311"/>
      <c r="N97" s="728" t="s">
        <v>439</v>
      </c>
      <c r="O97" s="730" t="s">
        <v>440</v>
      </c>
      <c r="P97" s="732" t="s">
        <v>441</v>
      </c>
      <c r="Q97" s="726" t="s">
        <v>442</v>
      </c>
      <c r="R97" s="724" t="s">
        <v>98</v>
      </c>
    </row>
    <row r="98" spans="2:18" ht="15" hidden="1" outlineLevel="1" x14ac:dyDescent="0.2">
      <c r="B98" s="600"/>
      <c r="C98" s="588" t="str">
        <f>C75</f>
        <v>Year 2025</v>
      </c>
      <c r="D98" s="395" t="s">
        <v>192</v>
      </c>
      <c r="E98" s="729"/>
      <c r="F98" s="731"/>
      <c r="G98" s="731"/>
      <c r="H98" s="727"/>
      <c r="I98" s="725"/>
      <c r="K98" s="600"/>
      <c r="L98" s="588" t="str">
        <f>L75</f>
        <v>Year 2024</v>
      </c>
      <c r="M98" s="395" t="s">
        <v>192</v>
      </c>
      <c r="N98" s="729"/>
      <c r="O98" s="731"/>
      <c r="P98" s="731"/>
      <c r="Q98" s="727"/>
      <c r="R98" s="725"/>
    </row>
    <row r="99" spans="2:18" ht="15" hidden="1" outlineLevel="1" x14ac:dyDescent="0.2">
      <c r="B99" s="601"/>
      <c r="C99" s="605"/>
      <c r="D99" s="396"/>
      <c r="E99" s="314" t="s">
        <v>404</v>
      </c>
      <c r="F99" s="314" t="s">
        <v>405</v>
      </c>
      <c r="G99" s="314" t="s">
        <v>406</v>
      </c>
      <c r="H99" s="314" t="s">
        <v>407</v>
      </c>
      <c r="I99" s="321" t="s">
        <v>408</v>
      </c>
      <c r="K99" s="601"/>
      <c r="L99" s="605"/>
      <c r="M99" s="396"/>
      <c r="N99" s="314" t="s">
        <v>404</v>
      </c>
      <c r="O99" s="314" t="s">
        <v>405</v>
      </c>
      <c r="P99" s="314" t="s">
        <v>406</v>
      </c>
      <c r="Q99" s="314" t="s">
        <v>407</v>
      </c>
      <c r="R99" s="321" t="s">
        <v>408</v>
      </c>
    </row>
    <row r="100" spans="2:18" s="312" customFormat="1" ht="15" hidden="1" outlineLevel="1" x14ac:dyDescent="0.2">
      <c r="B100" s="454"/>
      <c r="C100" s="450"/>
      <c r="D100" s="396"/>
      <c r="E100" s="502"/>
      <c r="F100" s="313"/>
      <c r="G100" s="313"/>
      <c r="H100" s="313"/>
      <c r="I100" s="321"/>
      <c r="K100" s="454"/>
      <c r="L100" s="450"/>
      <c r="M100" s="393"/>
      <c r="N100" s="502"/>
      <c r="O100" s="313"/>
      <c r="P100" s="313"/>
      <c r="Q100" s="313"/>
      <c r="R100" s="321"/>
    </row>
    <row r="101" spans="2:18" s="312" customFormat="1" hidden="1" outlineLevel="1" x14ac:dyDescent="0.2">
      <c r="B101" s="454">
        <v>1</v>
      </c>
      <c r="C101" s="518" t="s">
        <v>381</v>
      </c>
      <c r="D101" s="393" t="s">
        <v>443</v>
      </c>
      <c r="E101" s="212"/>
      <c r="F101" s="88"/>
      <c r="G101" s="88"/>
      <c r="H101" s="88"/>
      <c r="I101" s="164">
        <f t="shared" ref="I101" si="30">SUM(E101:H101)</f>
        <v>0</v>
      </c>
      <c r="K101" s="454">
        <v>1</v>
      </c>
      <c r="L101" s="518" t="s">
        <v>381</v>
      </c>
      <c r="M101" s="393" t="s">
        <v>443</v>
      </c>
      <c r="N101" s="114"/>
      <c r="O101" s="114"/>
      <c r="P101" s="92"/>
      <c r="Q101" s="92"/>
      <c r="R101" s="164">
        <f t="shared" ref="R101" si="31">SUM(N101:Q101)</f>
        <v>0</v>
      </c>
    </row>
    <row r="102" spans="2:18" hidden="1" outlineLevel="1" x14ac:dyDescent="0.2">
      <c r="B102" s="454">
        <f t="shared" ref="B102:B109" si="32">B101+1</f>
        <v>2</v>
      </c>
      <c r="C102" s="146" t="s">
        <v>383</v>
      </c>
      <c r="D102" s="393" t="s">
        <v>443</v>
      </c>
      <c r="E102" s="112"/>
      <c r="F102" s="88"/>
      <c r="G102" s="88"/>
      <c r="H102" s="88"/>
      <c r="I102" s="164">
        <f t="shared" ref="I102:I116" si="33">SUM(E102:H102)</f>
        <v>0</v>
      </c>
      <c r="K102" s="454">
        <f t="shared" ref="K102:K109" si="34">K101+1</f>
        <v>2</v>
      </c>
      <c r="L102" s="146" t="s">
        <v>383</v>
      </c>
      <c r="M102" s="393" t="s">
        <v>443</v>
      </c>
      <c r="N102" s="114"/>
      <c r="O102" s="114"/>
      <c r="P102" s="92"/>
      <c r="Q102" s="92"/>
      <c r="R102" s="164">
        <f t="shared" ref="R102:R116" si="35">SUM(N102:Q102)</f>
        <v>0</v>
      </c>
    </row>
    <row r="103" spans="2:18" hidden="1" outlineLevel="1" x14ac:dyDescent="0.2">
      <c r="B103" s="454">
        <f t="shared" si="32"/>
        <v>3</v>
      </c>
      <c r="C103" s="146" t="s">
        <v>384</v>
      </c>
      <c r="D103" s="393" t="s">
        <v>443</v>
      </c>
      <c r="E103" s="112"/>
      <c r="F103" s="88"/>
      <c r="G103" s="88"/>
      <c r="H103" s="88"/>
      <c r="I103" s="164">
        <f t="shared" si="33"/>
        <v>0</v>
      </c>
      <c r="K103" s="454">
        <f t="shared" si="34"/>
        <v>3</v>
      </c>
      <c r="L103" s="146" t="s">
        <v>384</v>
      </c>
      <c r="M103" s="393" t="s">
        <v>443</v>
      </c>
      <c r="N103" s="114"/>
      <c r="O103" s="114"/>
      <c r="P103" s="92"/>
      <c r="Q103" s="92"/>
      <c r="R103" s="164">
        <f t="shared" si="35"/>
        <v>0</v>
      </c>
    </row>
    <row r="104" spans="2:18" hidden="1" outlineLevel="1" x14ac:dyDescent="0.2">
      <c r="B104" s="454">
        <f t="shared" si="32"/>
        <v>4</v>
      </c>
      <c r="C104" s="146" t="s">
        <v>385</v>
      </c>
      <c r="D104" s="393" t="s">
        <v>443</v>
      </c>
      <c r="E104" s="112"/>
      <c r="F104" s="88"/>
      <c r="G104" s="88"/>
      <c r="H104" s="88"/>
      <c r="I104" s="164">
        <f t="shared" si="33"/>
        <v>0</v>
      </c>
      <c r="K104" s="454">
        <f t="shared" si="34"/>
        <v>4</v>
      </c>
      <c r="L104" s="146" t="s">
        <v>385</v>
      </c>
      <c r="M104" s="393" t="s">
        <v>443</v>
      </c>
      <c r="N104" s="114"/>
      <c r="O104" s="114"/>
      <c r="P104" s="92"/>
      <c r="Q104" s="92"/>
      <c r="R104" s="164">
        <f t="shared" si="35"/>
        <v>0</v>
      </c>
    </row>
    <row r="105" spans="2:18" hidden="1" outlineLevel="1" x14ac:dyDescent="0.2">
      <c r="B105" s="454">
        <f t="shared" si="32"/>
        <v>5</v>
      </c>
      <c r="C105" s="146" t="s">
        <v>386</v>
      </c>
      <c r="D105" s="393" t="s">
        <v>443</v>
      </c>
      <c r="E105" s="112"/>
      <c r="F105" s="88"/>
      <c r="G105" s="88"/>
      <c r="H105" s="88"/>
      <c r="I105" s="164">
        <f t="shared" si="33"/>
        <v>0</v>
      </c>
      <c r="K105" s="454">
        <f t="shared" si="34"/>
        <v>5</v>
      </c>
      <c r="L105" s="146" t="s">
        <v>386</v>
      </c>
      <c r="M105" s="393" t="s">
        <v>443</v>
      </c>
      <c r="N105" s="114"/>
      <c r="O105" s="114"/>
      <c r="P105" s="92"/>
      <c r="Q105" s="92"/>
      <c r="R105" s="164">
        <f t="shared" si="35"/>
        <v>0</v>
      </c>
    </row>
    <row r="106" spans="2:18" hidden="1" outlineLevel="1" x14ac:dyDescent="0.2">
      <c r="B106" s="454">
        <f t="shared" si="32"/>
        <v>6</v>
      </c>
      <c r="C106" s="146" t="s">
        <v>387</v>
      </c>
      <c r="D106" s="393" t="s">
        <v>443</v>
      </c>
      <c r="E106" s="112"/>
      <c r="F106" s="88"/>
      <c r="G106" s="88"/>
      <c r="H106" s="88"/>
      <c r="I106" s="164">
        <f t="shared" si="33"/>
        <v>0</v>
      </c>
      <c r="K106" s="454">
        <f t="shared" si="34"/>
        <v>6</v>
      </c>
      <c r="L106" s="146" t="s">
        <v>387</v>
      </c>
      <c r="M106" s="393" t="s">
        <v>443</v>
      </c>
      <c r="N106" s="114"/>
      <c r="O106" s="114"/>
      <c r="P106" s="92"/>
      <c r="Q106" s="92"/>
      <c r="R106" s="164">
        <f t="shared" si="35"/>
        <v>0</v>
      </c>
    </row>
    <row r="107" spans="2:18" hidden="1" outlineLevel="1" x14ac:dyDescent="0.2">
      <c r="B107" s="454">
        <f t="shared" si="32"/>
        <v>7</v>
      </c>
      <c r="C107" s="146" t="s">
        <v>388</v>
      </c>
      <c r="D107" s="393" t="s">
        <v>443</v>
      </c>
      <c r="E107" s="112"/>
      <c r="F107" s="88"/>
      <c r="G107" s="88"/>
      <c r="H107" s="88"/>
      <c r="I107" s="164">
        <f t="shared" si="33"/>
        <v>0</v>
      </c>
      <c r="K107" s="454">
        <f t="shared" si="34"/>
        <v>7</v>
      </c>
      <c r="L107" s="146" t="s">
        <v>388</v>
      </c>
      <c r="M107" s="393" t="s">
        <v>443</v>
      </c>
      <c r="N107" s="114"/>
      <c r="O107" s="114"/>
      <c r="P107" s="92"/>
      <c r="Q107" s="92"/>
      <c r="R107" s="164">
        <f t="shared" si="35"/>
        <v>0</v>
      </c>
    </row>
    <row r="108" spans="2:18" hidden="1" outlineLevel="1" x14ac:dyDescent="0.2">
      <c r="B108" s="454">
        <f t="shared" si="32"/>
        <v>8</v>
      </c>
      <c r="C108" s="146" t="s">
        <v>389</v>
      </c>
      <c r="D108" s="393" t="s">
        <v>443</v>
      </c>
      <c r="E108" s="112"/>
      <c r="F108" s="88"/>
      <c r="G108" s="88"/>
      <c r="H108" s="88"/>
      <c r="I108" s="164">
        <f t="shared" si="33"/>
        <v>0</v>
      </c>
      <c r="K108" s="454">
        <f t="shared" si="34"/>
        <v>8</v>
      </c>
      <c r="L108" s="146" t="s">
        <v>389</v>
      </c>
      <c r="M108" s="393" t="s">
        <v>443</v>
      </c>
      <c r="N108" s="114"/>
      <c r="O108" s="114"/>
      <c r="P108" s="92"/>
      <c r="Q108" s="92"/>
      <c r="R108" s="164">
        <f t="shared" si="35"/>
        <v>0</v>
      </c>
    </row>
    <row r="109" spans="2:18" hidden="1" outlineLevel="1" x14ac:dyDescent="0.2">
      <c r="B109" s="454">
        <f t="shared" si="32"/>
        <v>9</v>
      </c>
      <c r="C109" s="146" t="s">
        <v>293</v>
      </c>
      <c r="D109" s="393" t="s">
        <v>443</v>
      </c>
      <c r="E109" s="112"/>
      <c r="F109" s="88"/>
      <c r="G109" s="88"/>
      <c r="H109" s="88"/>
      <c r="I109" s="164">
        <f t="shared" si="33"/>
        <v>0</v>
      </c>
      <c r="K109" s="454">
        <f t="shared" si="34"/>
        <v>9</v>
      </c>
      <c r="L109" s="146" t="s">
        <v>293</v>
      </c>
      <c r="M109" s="393" t="s">
        <v>443</v>
      </c>
      <c r="N109" s="114"/>
      <c r="O109" s="114"/>
      <c r="P109" s="92"/>
      <c r="Q109" s="92"/>
      <c r="R109" s="164">
        <f t="shared" si="35"/>
        <v>0</v>
      </c>
    </row>
    <row r="110" spans="2:18" hidden="1" outlineLevel="1" x14ac:dyDescent="0.2">
      <c r="B110" s="454">
        <f>B109+1</f>
        <v>10</v>
      </c>
      <c r="C110" s="145" t="s">
        <v>390</v>
      </c>
      <c r="D110" s="393" t="s">
        <v>443</v>
      </c>
      <c r="E110" s="112"/>
      <c r="F110" s="113"/>
      <c r="G110" s="88"/>
      <c r="H110" s="88"/>
      <c r="I110" s="164">
        <f t="shared" si="33"/>
        <v>0</v>
      </c>
      <c r="K110" s="454">
        <f>K109+1</f>
        <v>10</v>
      </c>
      <c r="L110" s="145" t="s">
        <v>390</v>
      </c>
      <c r="M110" s="393" t="s">
        <v>443</v>
      </c>
      <c r="N110" s="114"/>
      <c r="O110" s="114"/>
      <c r="P110" s="92"/>
      <c r="Q110" s="92"/>
      <c r="R110" s="164">
        <f t="shared" si="35"/>
        <v>0</v>
      </c>
    </row>
    <row r="111" spans="2:18" hidden="1" outlineLevel="1" x14ac:dyDescent="0.2">
      <c r="B111" s="454">
        <f>B110+1</f>
        <v>11</v>
      </c>
      <c r="C111" s="145" t="s">
        <v>305</v>
      </c>
      <c r="D111" s="393" t="s">
        <v>443</v>
      </c>
      <c r="E111" s="112"/>
      <c r="F111" s="113"/>
      <c r="G111" s="88"/>
      <c r="H111" s="88"/>
      <c r="I111" s="164">
        <f t="shared" si="33"/>
        <v>0</v>
      </c>
      <c r="K111" s="454">
        <f>K110+1</f>
        <v>11</v>
      </c>
      <c r="L111" s="145" t="s">
        <v>305</v>
      </c>
      <c r="M111" s="393" t="s">
        <v>443</v>
      </c>
      <c r="N111" s="114"/>
      <c r="O111" s="114"/>
      <c r="P111" s="92"/>
      <c r="Q111" s="92"/>
      <c r="R111" s="164">
        <f t="shared" si="35"/>
        <v>0</v>
      </c>
    </row>
    <row r="112" spans="2:18" hidden="1" outlineLevel="1" x14ac:dyDescent="0.2">
      <c r="B112" s="454">
        <f t="shared" ref="B112:B113" si="36">B111+1</f>
        <v>12</v>
      </c>
      <c r="C112" s="145" t="s">
        <v>307</v>
      </c>
      <c r="D112" s="393" t="s">
        <v>443</v>
      </c>
      <c r="E112" s="112"/>
      <c r="F112" s="113"/>
      <c r="G112" s="88"/>
      <c r="H112" s="88"/>
      <c r="I112" s="164">
        <f t="shared" si="33"/>
        <v>0</v>
      </c>
      <c r="K112" s="454">
        <f t="shared" ref="K112:K113" si="37">K111+1</f>
        <v>12</v>
      </c>
      <c r="L112" s="145" t="s">
        <v>307</v>
      </c>
      <c r="M112" s="393" t="s">
        <v>443</v>
      </c>
      <c r="N112" s="114"/>
      <c r="O112" s="114"/>
      <c r="P112" s="92"/>
      <c r="Q112" s="92"/>
      <c r="R112" s="164">
        <f t="shared" si="35"/>
        <v>0</v>
      </c>
    </row>
    <row r="113" spans="2:18" hidden="1" outlineLevel="1" x14ac:dyDescent="0.2">
      <c r="B113" s="454">
        <f t="shared" si="36"/>
        <v>13</v>
      </c>
      <c r="C113" s="145" t="s">
        <v>391</v>
      </c>
      <c r="D113" s="393" t="s">
        <v>443</v>
      </c>
      <c r="E113" s="112"/>
      <c r="F113" s="113"/>
      <c r="G113" s="88"/>
      <c r="H113" s="88"/>
      <c r="I113" s="164">
        <f t="shared" si="33"/>
        <v>0</v>
      </c>
      <c r="K113" s="454">
        <f t="shared" si="37"/>
        <v>13</v>
      </c>
      <c r="L113" s="145" t="s">
        <v>391</v>
      </c>
      <c r="M113" s="393" t="s">
        <v>443</v>
      </c>
      <c r="N113" s="114"/>
      <c r="O113" s="114"/>
      <c r="P113" s="92"/>
      <c r="Q113" s="92"/>
      <c r="R113" s="164">
        <f t="shared" si="35"/>
        <v>0</v>
      </c>
    </row>
    <row r="114" spans="2:18" hidden="1" outlineLevel="1" x14ac:dyDescent="0.2">
      <c r="B114" s="454">
        <v>14</v>
      </c>
      <c r="C114" s="145" t="s">
        <v>164</v>
      </c>
      <c r="D114" s="393" t="s">
        <v>443</v>
      </c>
      <c r="E114" s="113"/>
      <c r="F114" s="113"/>
      <c r="G114" s="88"/>
      <c r="H114" s="88"/>
      <c r="I114" s="164">
        <f t="shared" ref="I114" si="38">SUM(E114:H114)</f>
        <v>0</v>
      </c>
      <c r="K114" s="454">
        <v>14</v>
      </c>
      <c r="L114" s="145" t="s">
        <v>164</v>
      </c>
      <c r="M114" s="393" t="s">
        <v>443</v>
      </c>
      <c r="N114" s="114"/>
      <c r="O114" s="114"/>
      <c r="P114" s="92"/>
      <c r="Q114" s="92"/>
      <c r="R114" s="164">
        <f t="shared" ref="R114" si="39">SUM(N114:Q114)</f>
        <v>0</v>
      </c>
    </row>
    <row r="115" spans="2:18" hidden="1" outlineLevel="1" x14ac:dyDescent="0.2">
      <c r="B115" s="454">
        <v>15</v>
      </c>
      <c r="C115" s="145" t="s">
        <v>314</v>
      </c>
      <c r="D115" s="393" t="s">
        <v>443</v>
      </c>
      <c r="E115" s="112"/>
      <c r="F115" s="113"/>
      <c r="G115" s="88"/>
      <c r="H115" s="88"/>
      <c r="I115" s="164">
        <f t="shared" si="33"/>
        <v>0</v>
      </c>
      <c r="K115" s="454">
        <v>15</v>
      </c>
      <c r="L115" s="145" t="s">
        <v>314</v>
      </c>
      <c r="M115" s="393" t="s">
        <v>443</v>
      </c>
      <c r="N115" s="114"/>
      <c r="O115" s="114"/>
      <c r="P115" s="92"/>
      <c r="Q115" s="92"/>
      <c r="R115" s="164">
        <f t="shared" si="35"/>
        <v>0</v>
      </c>
    </row>
    <row r="116" spans="2:18" ht="15.75" hidden="1" outlineLevel="1" thickBot="1" x14ac:dyDescent="0.25">
      <c r="B116" s="455">
        <v>16</v>
      </c>
      <c r="C116" s="147" t="s">
        <v>98</v>
      </c>
      <c r="D116" s="394" t="s">
        <v>443</v>
      </c>
      <c r="E116" s="191">
        <f>SUM(E101:E115)</f>
        <v>0</v>
      </c>
      <c r="F116" s="191">
        <f>SUM(F101:F115)</f>
        <v>0</v>
      </c>
      <c r="G116" s="191">
        <f>SUM(G101:G115)</f>
        <v>0</v>
      </c>
      <c r="H116" s="191">
        <f>SUM(H101:H115)</f>
        <v>0</v>
      </c>
      <c r="I116" s="164">
        <f t="shared" si="33"/>
        <v>0</v>
      </c>
      <c r="K116" s="455">
        <v>16</v>
      </c>
      <c r="L116" s="147" t="s">
        <v>98</v>
      </c>
      <c r="M116" s="394" t="s">
        <v>443</v>
      </c>
      <c r="N116" s="191">
        <f>SUM(N101:N115)</f>
        <v>0</v>
      </c>
      <c r="O116" s="191">
        <f>SUM(O101:O115)</f>
        <v>0</v>
      </c>
      <c r="P116" s="191">
        <f>SUM(P101:P115)</f>
        <v>0</v>
      </c>
      <c r="Q116" s="191">
        <f>SUM(Q101:Q115)</f>
        <v>0</v>
      </c>
      <c r="R116" s="164">
        <f t="shared" si="35"/>
        <v>0</v>
      </c>
    </row>
    <row r="117" spans="2:18" hidden="1" outlineLevel="1" x14ac:dyDescent="0.2"/>
    <row r="118" spans="2:18" ht="15" hidden="1" outlineLevel="1" thickBot="1" x14ac:dyDescent="0.25"/>
    <row r="119" spans="2:18" ht="15.75" hidden="1" outlineLevel="1" thickBot="1" x14ac:dyDescent="0.3">
      <c r="B119" s="595"/>
      <c r="C119" s="603"/>
      <c r="D119" s="328"/>
      <c r="E119" s="640"/>
      <c r="F119" s="641"/>
      <c r="G119" s="589" t="str">
        <f>LEFT(G96,4)-1&amp;" UY"</f>
        <v>2020 UY</v>
      </c>
      <c r="H119" s="641"/>
      <c r="I119" s="642"/>
      <c r="K119" s="595"/>
      <c r="L119" s="603"/>
      <c r="M119" s="328"/>
      <c r="N119" s="640"/>
      <c r="O119" s="641"/>
      <c r="P119" s="589" t="str">
        <f>LEFT(P96,4)-1&amp;" UY"</f>
        <v>2019 UY</v>
      </c>
      <c r="Q119" s="641"/>
      <c r="R119" s="642"/>
    </row>
    <row r="120" spans="2:18" ht="15" hidden="1" customHeight="1" outlineLevel="1" x14ac:dyDescent="0.2">
      <c r="B120" s="600"/>
      <c r="C120" s="604"/>
      <c r="D120" s="311"/>
      <c r="E120" s="728" t="s">
        <v>439</v>
      </c>
      <c r="F120" s="730" t="s">
        <v>440</v>
      </c>
      <c r="G120" s="732" t="s">
        <v>441</v>
      </c>
      <c r="H120" s="726" t="s">
        <v>442</v>
      </c>
      <c r="I120" s="724" t="s">
        <v>98</v>
      </c>
      <c r="K120" s="600"/>
      <c r="L120" s="604"/>
      <c r="M120" s="311"/>
      <c r="N120" s="728" t="s">
        <v>439</v>
      </c>
      <c r="O120" s="730" t="s">
        <v>440</v>
      </c>
      <c r="P120" s="732" t="s">
        <v>441</v>
      </c>
      <c r="Q120" s="726" t="s">
        <v>442</v>
      </c>
      <c r="R120" s="724" t="s">
        <v>98</v>
      </c>
    </row>
    <row r="121" spans="2:18" ht="15" hidden="1" outlineLevel="1" x14ac:dyDescent="0.2">
      <c r="B121" s="600"/>
      <c r="C121" s="588" t="str">
        <f>C98</f>
        <v>Year 2025</v>
      </c>
      <c r="D121" s="395" t="s">
        <v>192</v>
      </c>
      <c r="E121" s="729"/>
      <c r="F121" s="731"/>
      <c r="G121" s="731"/>
      <c r="H121" s="727"/>
      <c r="I121" s="725"/>
      <c r="K121" s="600"/>
      <c r="L121" s="588" t="str">
        <f>L98</f>
        <v>Year 2024</v>
      </c>
      <c r="M121" s="395" t="s">
        <v>192</v>
      </c>
      <c r="N121" s="729"/>
      <c r="O121" s="731"/>
      <c r="P121" s="731"/>
      <c r="Q121" s="727"/>
      <c r="R121" s="725"/>
    </row>
    <row r="122" spans="2:18" ht="15" hidden="1" outlineLevel="1" x14ac:dyDescent="0.2">
      <c r="B122" s="601"/>
      <c r="C122" s="605"/>
      <c r="D122" s="396"/>
      <c r="E122" s="314" t="s">
        <v>409</v>
      </c>
      <c r="F122" s="314" t="s">
        <v>377</v>
      </c>
      <c r="G122" s="314" t="s">
        <v>410</v>
      </c>
      <c r="H122" s="314" t="s">
        <v>411</v>
      </c>
      <c r="I122" s="321" t="s">
        <v>412</v>
      </c>
      <c r="K122" s="601"/>
      <c r="L122" s="605"/>
      <c r="M122" s="396"/>
      <c r="N122" s="314" t="s">
        <v>409</v>
      </c>
      <c r="O122" s="314" t="s">
        <v>377</v>
      </c>
      <c r="P122" s="314" t="s">
        <v>410</v>
      </c>
      <c r="Q122" s="314" t="s">
        <v>411</v>
      </c>
      <c r="R122" s="321" t="s">
        <v>412</v>
      </c>
    </row>
    <row r="123" spans="2:18" s="312" customFormat="1" ht="15" hidden="1" outlineLevel="1" x14ac:dyDescent="0.2">
      <c r="B123" s="454"/>
      <c r="C123" s="450"/>
      <c r="D123" s="396"/>
      <c r="E123" s="502"/>
      <c r="F123" s="313"/>
      <c r="G123" s="313"/>
      <c r="H123" s="313"/>
      <c r="I123" s="321"/>
      <c r="K123" s="454"/>
      <c r="L123" s="450"/>
      <c r="M123" s="393"/>
      <c r="N123" s="502"/>
      <c r="O123" s="313"/>
      <c r="P123" s="313"/>
      <c r="Q123" s="313"/>
      <c r="R123" s="321"/>
    </row>
    <row r="124" spans="2:18" s="312" customFormat="1" hidden="1" outlineLevel="1" x14ac:dyDescent="0.2">
      <c r="B124" s="454">
        <v>1</v>
      </c>
      <c r="C124" s="518" t="s">
        <v>381</v>
      </c>
      <c r="D124" s="393" t="s">
        <v>443</v>
      </c>
      <c r="E124" s="212"/>
      <c r="F124" s="88"/>
      <c r="G124" s="88"/>
      <c r="H124" s="88"/>
      <c r="I124" s="164">
        <f t="shared" ref="I124" si="40">SUM(E124:H124)</f>
        <v>0</v>
      </c>
      <c r="K124" s="454">
        <v>1</v>
      </c>
      <c r="L124" s="518" t="s">
        <v>381</v>
      </c>
      <c r="M124" s="393" t="s">
        <v>443</v>
      </c>
      <c r="N124" s="114"/>
      <c r="O124" s="114"/>
      <c r="P124" s="92"/>
      <c r="Q124" s="92"/>
      <c r="R124" s="164">
        <f t="shared" ref="R124" si="41">SUM(N124:Q124)</f>
        <v>0</v>
      </c>
    </row>
    <row r="125" spans="2:18" hidden="1" outlineLevel="1" x14ac:dyDescent="0.2">
      <c r="B125" s="454">
        <f t="shared" ref="B125:B132" si="42">B124+1</f>
        <v>2</v>
      </c>
      <c r="C125" s="146" t="s">
        <v>383</v>
      </c>
      <c r="D125" s="393" t="s">
        <v>443</v>
      </c>
      <c r="E125" s="112"/>
      <c r="F125" s="88"/>
      <c r="G125" s="88"/>
      <c r="H125" s="88"/>
      <c r="I125" s="164">
        <f t="shared" ref="I125:I139" si="43">SUM(E125:H125)</f>
        <v>0</v>
      </c>
      <c r="K125" s="454">
        <f t="shared" ref="K125:K132" si="44">K124+1</f>
        <v>2</v>
      </c>
      <c r="L125" s="146" t="s">
        <v>383</v>
      </c>
      <c r="M125" s="393" t="s">
        <v>443</v>
      </c>
      <c r="N125" s="114"/>
      <c r="O125" s="114"/>
      <c r="P125" s="92"/>
      <c r="Q125" s="92"/>
      <c r="R125" s="164">
        <f t="shared" ref="R125:R139" si="45">SUM(N125:Q125)</f>
        <v>0</v>
      </c>
    </row>
    <row r="126" spans="2:18" hidden="1" outlineLevel="1" x14ac:dyDescent="0.2">
      <c r="B126" s="454">
        <f t="shared" si="42"/>
        <v>3</v>
      </c>
      <c r="C126" s="146" t="s">
        <v>384</v>
      </c>
      <c r="D126" s="393" t="s">
        <v>443</v>
      </c>
      <c r="E126" s="112"/>
      <c r="F126" s="88"/>
      <c r="G126" s="88"/>
      <c r="H126" s="88"/>
      <c r="I126" s="164">
        <f t="shared" si="43"/>
        <v>0</v>
      </c>
      <c r="K126" s="454">
        <f t="shared" si="44"/>
        <v>3</v>
      </c>
      <c r="L126" s="146" t="s">
        <v>384</v>
      </c>
      <c r="M126" s="393" t="s">
        <v>443</v>
      </c>
      <c r="N126" s="114"/>
      <c r="O126" s="114"/>
      <c r="P126" s="92"/>
      <c r="Q126" s="92"/>
      <c r="R126" s="164">
        <f t="shared" si="45"/>
        <v>0</v>
      </c>
    </row>
    <row r="127" spans="2:18" hidden="1" outlineLevel="1" x14ac:dyDescent="0.2">
      <c r="B127" s="454">
        <f t="shared" si="42"/>
        <v>4</v>
      </c>
      <c r="C127" s="146" t="s">
        <v>385</v>
      </c>
      <c r="D127" s="393" t="s">
        <v>443</v>
      </c>
      <c r="E127" s="112"/>
      <c r="F127" s="88"/>
      <c r="G127" s="88"/>
      <c r="H127" s="88"/>
      <c r="I127" s="164">
        <f t="shared" si="43"/>
        <v>0</v>
      </c>
      <c r="K127" s="454">
        <f t="shared" si="44"/>
        <v>4</v>
      </c>
      <c r="L127" s="146" t="s">
        <v>385</v>
      </c>
      <c r="M127" s="393" t="s">
        <v>443</v>
      </c>
      <c r="N127" s="114"/>
      <c r="O127" s="114"/>
      <c r="P127" s="92"/>
      <c r="Q127" s="92"/>
      <c r="R127" s="164">
        <f t="shared" si="45"/>
        <v>0</v>
      </c>
    </row>
    <row r="128" spans="2:18" hidden="1" outlineLevel="1" x14ac:dyDescent="0.2">
      <c r="B128" s="454">
        <f t="shared" si="42"/>
        <v>5</v>
      </c>
      <c r="C128" s="146" t="s">
        <v>386</v>
      </c>
      <c r="D128" s="393" t="s">
        <v>443</v>
      </c>
      <c r="E128" s="112"/>
      <c r="F128" s="88"/>
      <c r="G128" s="88"/>
      <c r="H128" s="88"/>
      <c r="I128" s="164">
        <f t="shared" si="43"/>
        <v>0</v>
      </c>
      <c r="K128" s="454">
        <f t="shared" si="44"/>
        <v>5</v>
      </c>
      <c r="L128" s="146" t="s">
        <v>386</v>
      </c>
      <c r="M128" s="393" t="s">
        <v>443</v>
      </c>
      <c r="N128" s="114"/>
      <c r="O128" s="114"/>
      <c r="P128" s="92"/>
      <c r="Q128" s="92"/>
      <c r="R128" s="164">
        <f t="shared" si="45"/>
        <v>0</v>
      </c>
    </row>
    <row r="129" spans="2:18" hidden="1" outlineLevel="1" x14ac:dyDescent="0.2">
      <c r="B129" s="454">
        <f t="shared" si="42"/>
        <v>6</v>
      </c>
      <c r="C129" s="146" t="s">
        <v>387</v>
      </c>
      <c r="D129" s="393" t="s">
        <v>443</v>
      </c>
      <c r="E129" s="112"/>
      <c r="F129" s="88"/>
      <c r="G129" s="88"/>
      <c r="H129" s="88"/>
      <c r="I129" s="164">
        <f t="shared" si="43"/>
        <v>0</v>
      </c>
      <c r="K129" s="454">
        <f t="shared" si="44"/>
        <v>6</v>
      </c>
      <c r="L129" s="146" t="s">
        <v>387</v>
      </c>
      <c r="M129" s="393" t="s">
        <v>443</v>
      </c>
      <c r="N129" s="114"/>
      <c r="O129" s="114"/>
      <c r="P129" s="92"/>
      <c r="Q129" s="92"/>
      <c r="R129" s="164">
        <f t="shared" si="45"/>
        <v>0</v>
      </c>
    </row>
    <row r="130" spans="2:18" hidden="1" outlineLevel="1" x14ac:dyDescent="0.2">
      <c r="B130" s="454">
        <f t="shared" si="42"/>
        <v>7</v>
      </c>
      <c r="C130" s="146" t="s">
        <v>388</v>
      </c>
      <c r="D130" s="393" t="s">
        <v>443</v>
      </c>
      <c r="E130" s="112"/>
      <c r="F130" s="88"/>
      <c r="G130" s="88"/>
      <c r="H130" s="88"/>
      <c r="I130" s="164">
        <f t="shared" si="43"/>
        <v>0</v>
      </c>
      <c r="K130" s="454">
        <f t="shared" si="44"/>
        <v>7</v>
      </c>
      <c r="L130" s="146" t="s">
        <v>388</v>
      </c>
      <c r="M130" s="393" t="s">
        <v>443</v>
      </c>
      <c r="N130" s="114"/>
      <c r="O130" s="114"/>
      <c r="P130" s="92"/>
      <c r="Q130" s="92"/>
      <c r="R130" s="164">
        <f t="shared" si="45"/>
        <v>0</v>
      </c>
    </row>
    <row r="131" spans="2:18" hidden="1" outlineLevel="1" x14ac:dyDescent="0.2">
      <c r="B131" s="454">
        <f t="shared" si="42"/>
        <v>8</v>
      </c>
      <c r="C131" s="146" t="s">
        <v>389</v>
      </c>
      <c r="D131" s="393" t="s">
        <v>443</v>
      </c>
      <c r="E131" s="112"/>
      <c r="F131" s="88"/>
      <c r="G131" s="88"/>
      <c r="H131" s="88"/>
      <c r="I131" s="164">
        <f t="shared" si="43"/>
        <v>0</v>
      </c>
      <c r="K131" s="454">
        <f t="shared" si="44"/>
        <v>8</v>
      </c>
      <c r="L131" s="146" t="s">
        <v>389</v>
      </c>
      <c r="M131" s="393" t="s">
        <v>443</v>
      </c>
      <c r="N131" s="114"/>
      <c r="O131" s="114"/>
      <c r="P131" s="92"/>
      <c r="Q131" s="92"/>
      <c r="R131" s="164">
        <f t="shared" si="45"/>
        <v>0</v>
      </c>
    </row>
    <row r="132" spans="2:18" hidden="1" outlineLevel="1" x14ac:dyDescent="0.2">
      <c r="B132" s="454">
        <f t="shared" si="42"/>
        <v>9</v>
      </c>
      <c r="C132" s="146" t="s">
        <v>293</v>
      </c>
      <c r="D132" s="393" t="s">
        <v>443</v>
      </c>
      <c r="E132" s="112"/>
      <c r="F132" s="88"/>
      <c r="G132" s="88"/>
      <c r="H132" s="88"/>
      <c r="I132" s="164">
        <f t="shared" si="43"/>
        <v>0</v>
      </c>
      <c r="K132" s="454">
        <f t="shared" si="44"/>
        <v>9</v>
      </c>
      <c r="L132" s="146" t="s">
        <v>293</v>
      </c>
      <c r="M132" s="393" t="s">
        <v>443</v>
      </c>
      <c r="N132" s="114"/>
      <c r="O132" s="114"/>
      <c r="P132" s="92"/>
      <c r="Q132" s="92"/>
      <c r="R132" s="164">
        <f t="shared" si="45"/>
        <v>0</v>
      </c>
    </row>
    <row r="133" spans="2:18" hidden="1" outlineLevel="1" x14ac:dyDescent="0.2">
      <c r="B133" s="454">
        <f>B132+1</f>
        <v>10</v>
      </c>
      <c r="C133" s="145" t="s">
        <v>390</v>
      </c>
      <c r="D133" s="393" t="s">
        <v>443</v>
      </c>
      <c r="E133" s="112"/>
      <c r="F133" s="113"/>
      <c r="G133" s="88"/>
      <c r="H133" s="88"/>
      <c r="I133" s="164">
        <f t="shared" si="43"/>
        <v>0</v>
      </c>
      <c r="K133" s="454">
        <f>K132+1</f>
        <v>10</v>
      </c>
      <c r="L133" s="145" t="s">
        <v>390</v>
      </c>
      <c r="M133" s="393" t="s">
        <v>443</v>
      </c>
      <c r="N133" s="114"/>
      <c r="O133" s="114"/>
      <c r="P133" s="92"/>
      <c r="Q133" s="92"/>
      <c r="R133" s="164">
        <f t="shared" si="45"/>
        <v>0</v>
      </c>
    </row>
    <row r="134" spans="2:18" hidden="1" outlineLevel="1" x14ac:dyDescent="0.2">
      <c r="B134" s="454">
        <f>B133+1</f>
        <v>11</v>
      </c>
      <c r="C134" s="145" t="s">
        <v>305</v>
      </c>
      <c r="D134" s="393" t="s">
        <v>443</v>
      </c>
      <c r="E134" s="112"/>
      <c r="F134" s="113"/>
      <c r="G134" s="88"/>
      <c r="H134" s="88"/>
      <c r="I134" s="164">
        <f t="shared" si="43"/>
        <v>0</v>
      </c>
      <c r="K134" s="454">
        <f>K133+1</f>
        <v>11</v>
      </c>
      <c r="L134" s="145" t="s">
        <v>305</v>
      </c>
      <c r="M134" s="393" t="s">
        <v>443</v>
      </c>
      <c r="N134" s="114"/>
      <c r="O134" s="114"/>
      <c r="P134" s="92"/>
      <c r="Q134" s="92"/>
      <c r="R134" s="164">
        <f t="shared" si="45"/>
        <v>0</v>
      </c>
    </row>
    <row r="135" spans="2:18" hidden="1" outlineLevel="1" x14ac:dyDescent="0.2">
      <c r="B135" s="454">
        <f t="shared" ref="B135:B136" si="46">B134+1</f>
        <v>12</v>
      </c>
      <c r="C135" s="145" t="s">
        <v>307</v>
      </c>
      <c r="D135" s="393" t="s">
        <v>443</v>
      </c>
      <c r="E135" s="112"/>
      <c r="F135" s="113"/>
      <c r="G135" s="88"/>
      <c r="H135" s="88"/>
      <c r="I135" s="164">
        <f t="shared" si="43"/>
        <v>0</v>
      </c>
      <c r="K135" s="454">
        <f t="shared" ref="K135:K136" si="47">K134+1</f>
        <v>12</v>
      </c>
      <c r="L135" s="145" t="s">
        <v>307</v>
      </c>
      <c r="M135" s="393" t="s">
        <v>443</v>
      </c>
      <c r="N135" s="114"/>
      <c r="O135" s="114"/>
      <c r="P135" s="92"/>
      <c r="Q135" s="92"/>
      <c r="R135" s="164">
        <f t="shared" si="45"/>
        <v>0</v>
      </c>
    </row>
    <row r="136" spans="2:18" ht="14.65" hidden="1" customHeight="1" outlineLevel="1" x14ac:dyDescent="0.2">
      <c r="B136" s="454">
        <f t="shared" si="46"/>
        <v>13</v>
      </c>
      <c r="C136" s="145" t="s">
        <v>391</v>
      </c>
      <c r="D136" s="393" t="s">
        <v>443</v>
      </c>
      <c r="E136" s="112"/>
      <c r="F136" s="113"/>
      <c r="G136" s="88"/>
      <c r="H136" s="88"/>
      <c r="I136" s="164">
        <f t="shared" si="43"/>
        <v>0</v>
      </c>
      <c r="K136" s="454">
        <f t="shared" si="47"/>
        <v>13</v>
      </c>
      <c r="L136" s="145" t="s">
        <v>391</v>
      </c>
      <c r="M136" s="393" t="s">
        <v>443</v>
      </c>
      <c r="N136" s="114"/>
      <c r="O136" s="114"/>
      <c r="P136" s="92"/>
      <c r="Q136" s="92"/>
      <c r="R136" s="164">
        <f t="shared" si="45"/>
        <v>0</v>
      </c>
    </row>
    <row r="137" spans="2:18" hidden="1" outlineLevel="1" x14ac:dyDescent="0.2">
      <c r="B137" s="454">
        <v>14</v>
      </c>
      <c r="C137" s="145" t="s">
        <v>164</v>
      </c>
      <c r="D137" s="393" t="s">
        <v>443</v>
      </c>
      <c r="E137" s="113"/>
      <c r="F137" s="113"/>
      <c r="G137" s="88"/>
      <c r="H137" s="88"/>
      <c r="I137" s="164">
        <f t="shared" ref="I137" si="48">SUM(E137:H137)</f>
        <v>0</v>
      </c>
      <c r="K137" s="454">
        <v>14</v>
      </c>
      <c r="L137" s="145" t="s">
        <v>164</v>
      </c>
      <c r="M137" s="393" t="s">
        <v>443</v>
      </c>
      <c r="N137" s="114"/>
      <c r="O137" s="114"/>
      <c r="P137" s="92"/>
      <c r="Q137" s="92"/>
      <c r="R137" s="164">
        <f t="shared" ref="R137" si="49">SUM(N137:Q137)</f>
        <v>0</v>
      </c>
    </row>
    <row r="138" spans="2:18" hidden="1" outlineLevel="1" x14ac:dyDescent="0.2">
      <c r="B138" s="454">
        <v>15</v>
      </c>
      <c r="C138" s="145" t="s">
        <v>314</v>
      </c>
      <c r="D138" s="393" t="s">
        <v>443</v>
      </c>
      <c r="E138" s="112"/>
      <c r="F138" s="113"/>
      <c r="G138" s="88"/>
      <c r="H138" s="88"/>
      <c r="I138" s="164">
        <f t="shared" si="43"/>
        <v>0</v>
      </c>
      <c r="K138" s="454">
        <v>15</v>
      </c>
      <c r="L138" s="145" t="s">
        <v>314</v>
      </c>
      <c r="M138" s="393" t="s">
        <v>443</v>
      </c>
      <c r="N138" s="114"/>
      <c r="O138" s="114"/>
      <c r="P138" s="92"/>
      <c r="Q138" s="92"/>
      <c r="R138" s="164">
        <f t="shared" si="45"/>
        <v>0</v>
      </c>
    </row>
    <row r="139" spans="2:18" ht="15.75" hidden="1" outlineLevel="1" thickBot="1" x14ac:dyDescent="0.25">
      <c r="B139" s="455">
        <v>16</v>
      </c>
      <c r="C139" s="147" t="s">
        <v>98</v>
      </c>
      <c r="D139" s="394" t="s">
        <v>443</v>
      </c>
      <c r="E139" s="191">
        <f>SUM(E124:E138)</f>
        <v>0</v>
      </c>
      <c r="F139" s="191">
        <f>SUM(F124:F138)</f>
        <v>0</v>
      </c>
      <c r="G139" s="191">
        <f>SUM(G124:G138)</f>
        <v>0</v>
      </c>
      <c r="H139" s="191">
        <f>SUM(H124:H138)</f>
        <v>0</v>
      </c>
      <c r="I139" s="164">
        <f t="shared" si="43"/>
        <v>0</v>
      </c>
      <c r="K139" s="455">
        <v>16</v>
      </c>
      <c r="L139" s="147" t="s">
        <v>98</v>
      </c>
      <c r="M139" s="394" t="s">
        <v>443</v>
      </c>
      <c r="N139" s="191">
        <f>SUM(N124:N138)</f>
        <v>0</v>
      </c>
      <c r="O139" s="191">
        <f>SUM(O124:O138)</f>
        <v>0</v>
      </c>
      <c r="P139" s="191">
        <f>SUM(P124:P138)</f>
        <v>0</v>
      </c>
      <c r="Q139" s="191">
        <f>SUM(Q124:Q138)</f>
        <v>0</v>
      </c>
      <c r="R139" s="164">
        <f t="shared" si="45"/>
        <v>0</v>
      </c>
    </row>
    <row r="140" spans="2:18" hidden="1" outlineLevel="1" x14ac:dyDescent="0.2"/>
    <row r="141" spans="2:18" ht="15" hidden="1" outlineLevel="1" thickBot="1" x14ac:dyDescent="0.25"/>
    <row r="142" spans="2:18" ht="15.75" hidden="1" outlineLevel="1" thickBot="1" x14ac:dyDescent="0.3">
      <c r="B142" s="595"/>
      <c r="C142" s="603"/>
      <c r="D142" s="328"/>
      <c r="E142" s="640"/>
      <c r="F142" s="641"/>
      <c r="G142" s="589" t="str">
        <f>LEFT(G119,4)-1&amp;" UY"</f>
        <v>2019 UY</v>
      </c>
      <c r="H142" s="641"/>
      <c r="I142" s="642"/>
      <c r="K142" s="595"/>
      <c r="L142" s="603"/>
      <c r="M142" s="328"/>
      <c r="N142" s="640"/>
      <c r="O142" s="641"/>
      <c r="P142" s="589" t="str">
        <f>LEFT(P119,4)-1&amp;" UY"</f>
        <v>2018 UY</v>
      </c>
      <c r="Q142" s="641"/>
      <c r="R142" s="642"/>
    </row>
    <row r="143" spans="2:18" ht="15" hidden="1" customHeight="1" outlineLevel="1" x14ac:dyDescent="0.2">
      <c r="B143" s="600"/>
      <c r="C143" s="604"/>
      <c r="D143" s="311"/>
      <c r="E143" s="735" t="s">
        <v>439</v>
      </c>
      <c r="F143" s="730" t="s">
        <v>440</v>
      </c>
      <c r="G143" s="735" t="s">
        <v>441</v>
      </c>
      <c r="H143" s="735" t="s">
        <v>442</v>
      </c>
      <c r="I143" s="738" t="s">
        <v>98</v>
      </c>
      <c r="K143" s="600"/>
      <c r="L143" s="604"/>
      <c r="M143" s="311"/>
      <c r="N143" s="728" t="s">
        <v>439</v>
      </c>
      <c r="O143" s="730" t="s">
        <v>440</v>
      </c>
      <c r="P143" s="732" t="s">
        <v>441</v>
      </c>
      <c r="Q143" s="726" t="s">
        <v>442</v>
      </c>
      <c r="R143" s="724" t="s">
        <v>98</v>
      </c>
    </row>
    <row r="144" spans="2:18" ht="15" hidden="1" outlineLevel="1" x14ac:dyDescent="0.2">
      <c r="B144" s="600"/>
      <c r="C144" s="588" t="str">
        <f>C121</f>
        <v>Year 2025</v>
      </c>
      <c r="D144" s="395" t="s">
        <v>192</v>
      </c>
      <c r="E144" s="731"/>
      <c r="F144" s="731"/>
      <c r="G144" s="731"/>
      <c r="H144" s="731"/>
      <c r="I144" s="725"/>
      <c r="K144" s="600"/>
      <c r="L144" s="588" t="str">
        <f>L121</f>
        <v>Year 2024</v>
      </c>
      <c r="M144" s="395" t="s">
        <v>192</v>
      </c>
      <c r="N144" s="729"/>
      <c r="O144" s="731"/>
      <c r="P144" s="731"/>
      <c r="Q144" s="727"/>
      <c r="R144" s="725"/>
    </row>
    <row r="145" spans="2:18" ht="15" hidden="1" outlineLevel="1" x14ac:dyDescent="0.2">
      <c r="B145" s="601"/>
      <c r="C145" s="605"/>
      <c r="D145" s="396"/>
      <c r="E145" s="314" t="s">
        <v>413</v>
      </c>
      <c r="F145" s="314" t="s">
        <v>414</v>
      </c>
      <c r="G145" s="314" t="s">
        <v>415</v>
      </c>
      <c r="H145" s="314" t="s">
        <v>416</v>
      </c>
      <c r="I145" s="321" t="s">
        <v>417</v>
      </c>
      <c r="K145" s="601"/>
      <c r="L145" s="605"/>
      <c r="M145" s="396"/>
      <c r="N145" s="314" t="s">
        <v>413</v>
      </c>
      <c r="O145" s="314" t="s">
        <v>414</v>
      </c>
      <c r="P145" s="314" t="s">
        <v>415</v>
      </c>
      <c r="Q145" s="314" t="s">
        <v>416</v>
      </c>
      <c r="R145" s="321" t="s">
        <v>417</v>
      </c>
    </row>
    <row r="146" spans="2:18" s="312" customFormat="1" ht="15" hidden="1" outlineLevel="1" x14ac:dyDescent="0.2">
      <c r="B146" s="454"/>
      <c r="C146" s="450"/>
      <c r="D146" s="396"/>
      <c r="E146" s="502"/>
      <c r="F146" s="313"/>
      <c r="G146" s="313"/>
      <c r="H146" s="313"/>
      <c r="I146" s="321"/>
      <c r="K146" s="454"/>
      <c r="L146" s="450"/>
      <c r="M146" s="393"/>
      <c r="N146" s="502"/>
      <c r="O146" s="313"/>
      <c r="P146" s="313"/>
      <c r="Q146" s="313"/>
      <c r="R146" s="321"/>
    </row>
    <row r="147" spans="2:18" s="312" customFormat="1" hidden="1" outlineLevel="1" x14ac:dyDescent="0.2">
      <c r="B147" s="454">
        <v>1</v>
      </c>
      <c r="C147" s="518" t="s">
        <v>381</v>
      </c>
      <c r="D147" s="393" t="s">
        <v>443</v>
      </c>
      <c r="E147" s="212"/>
      <c r="F147" s="88"/>
      <c r="G147" s="88"/>
      <c r="H147" s="88"/>
      <c r="I147" s="164">
        <f t="shared" ref="I147" si="50">SUM(E147:H147)</f>
        <v>0</v>
      </c>
      <c r="K147" s="454">
        <v>1</v>
      </c>
      <c r="L147" s="518" t="s">
        <v>381</v>
      </c>
      <c r="M147" s="393" t="s">
        <v>443</v>
      </c>
      <c r="N147" s="114"/>
      <c r="O147" s="114"/>
      <c r="P147" s="92"/>
      <c r="Q147" s="92"/>
      <c r="R147" s="164">
        <f t="shared" ref="R147" si="51">SUM(N147:Q147)</f>
        <v>0</v>
      </c>
    </row>
    <row r="148" spans="2:18" hidden="1" outlineLevel="1" x14ac:dyDescent="0.2">
      <c r="B148" s="454">
        <f t="shared" ref="B148:B155" si="52">B147+1</f>
        <v>2</v>
      </c>
      <c r="C148" s="146" t="s">
        <v>383</v>
      </c>
      <c r="D148" s="393" t="s">
        <v>443</v>
      </c>
      <c r="E148" s="112"/>
      <c r="F148" s="88"/>
      <c r="G148" s="88"/>
      <c r="H148" s="88"/>
      <c r="I148" s="164">
        <f t="shared" ref="I148:I162" si="53">SUM(E148:H148)</f>
        <v>0</v>
      </c>
      <c r="K148" s="454">
        <f t="shared" ref="K148:K155" si="54">K147+1</f>
        <v>2</v>
      </c>
      <c r="L148" s="146" t="s">
        <v>383</v>
      </c>
      <c r="M148" s="393" t="s">
        <v>443</v>
      </c>
      <c r="N148" s="114"/>
      <c r="O148" s="114"/>
      <c r="P148" s="92"/>
      <c r="Q148" s="92"/>
      <c r="R148" s="164">
        <f t="shared" ref="R148:R162" si="55">SUM(N148:Q148)</f>
        <v>0</v>
      </c>
    </row>
    <row r="149" spans="2:18" hidden="1" outlineLevel="1" x14ac:dyDescent="0.2">
      <c r="B149" s="454">
        <f t="shared" si="52"/>
        <v>3</v>
      </c>
      <c r="C149" s="146" t="s">
        <v>384</v>
      </c>
      <c r="D149" s="393" t="s">
        <v>443</v>
      </c>
      <c r="E149" s="112"/>
      <c r="F149" s="88"/>
      <c r="G149" s="88"/>
      <c r="H149" s="88"/>
      <c r="I149" s="164">
        <f t="shared" si="53"/>
        <v>0</v>
      </c>
      <c r="K149" s="454">
        <f t="shared" si="54"/>
        <v>3</v>
      </c>
      <c r="L149" s="146" t="s">
        <v>384</v>
      </c>
      <c r="M149" s="393" t="s">
        <v>443</v>
      </c>
      <c r="N149" s="114"/>
      <c r="O149" s="114"/>
      <c r="P149" s="92"/>
      <c r="Q149" s="92"/>
      <c r="R149" s="164">
        <f t="shared" si="55"/>
        <v>0</v>
      </c>
    </row>
    <row r="150" spans="2:18" hidden="1" outlineLevel="1" x14ac:dyDescent="0.2">
      <c r="B150" s="454">
        <f t="shared" si="52"/>
        <v>4</v>
      </c>
      <c r="C150" s="146" t="s">
        <v>385</v>
      </c>
      <c r="D150" s="393" t="s">
        <v>443</v>
      </c>
      <c r="E150" s="112"/>
      <c r="F150" s="88"/>
      <c r="G150" s="88"/>
      <c r="H150" s="88"/>
      <c r="I150" s="164">
        <f t="shared" si="53"/>
        <v>0</v>
      </c>
      <c r="K150" s="454">
        <f t="shared" si="54"/>
        <v>4</v>
      </c>
      <c r="L150" s="146" t="s">
        <v>385</v>
      </c>
      <c r="M150" s="393" t="s">
        <v>443</v>
      </c>
      <c r="N150" s="114"/>
      <c r="O150" s="114"/>
      <c r="P150" s="92"/>
      <c r="Q150" s="92"/>
      <c r="R150" s="164">
        <f t="shared" si="55"/>
        <v>0</v>
      </c>
    </row>
    <row r="151" spans="2:18" hidden="1" outlineLevel="1" x14ac:dyDescent="0.2">
      <c r="B151" s="454">
        <f t="shared" si="52"/>
        <v>5</v>
      </c>
      <c r="C151" s="146" t="s">
        <v>386</v>
      </c>
      <c r="D151" s="393" t="s">
        <v>443</v>
      </c>
      <c r="E151" s="112"/>
      <c r="F151" s="88"/>
      <c r="G151" s="88"/>
      <c r="H151" s="88"/>
      <c r="I151" s="164">
        <f t="shared" si="53"/>
        <v>0</v>
      </c>
      <c r="K151" s="454">
        <f t="shared" si="54"/>
        <v>5</v>
      </c>
      <c r="L151" s="146" t="s">
        <v>386</v>
      </c>
      <c r="M151" s="393" t="s">
        <v>443</v>
      </c>
      <c r="N151" s="114"/>
      <c r="O151" s="114"/>
      <c r="P151" s="92"/>
      <c r="Q151" s="92"/>
      <c r="R151" s="164">
        <f t="shared" si="55"/>
        <v>0</v>
      </c>
    </row>
    <row r="152" spans="2:18" hidden="1" outlineLevel="1" x14ac:dyDescent="0.2">
      <c r="B152" s="454">
        <f t="shared" si="52"/>
        <v>6</v>
      </c>
      <c r="C152" s="146" t="s">
        <v>387</v>
      </c>
      <c r="D152" s="393" t="s">
        <v>443</v>
      </c>
      <c r="E152" s="112"/>
      <c r="F152" s="88"/>
      <c r="G152" s="88"/>
      <c r="H152" s="88"/>
      <c r="I152" s="164">
        <f t="shared" si="53"/>
        <v>0</v>
      </c>
      <c r="K152" s="454">
        <f t="shared" si="54"/>
        <v>6</v>
      </c>
      <c r="L152" s="146" t="s">
        <v>387</v>
      </c>
      <c r="M152" s="393" t="s">
        <v>443</v>
      </c>
      <c r="N152" s="114"/>
      <c r="O152" s="114"/>
      <c r="P152" s="92"/>
      <c r="Q152" s="92"/>
      <c r="R152" s="164">
        <f t="shared" si="55"/>
        <v>0</v>
      </c>
    </row>
    <row r="153" spans="2:18" hidden="1" outlineLevel="1" x14ac:dyDescent="0.2">
      <c r="B153" s="454">
        <f t="shared" si="52"/>
        <v>7</v>
      </c>
      <c r="C153" s="146" t="s">
        <v>388</v>
      </c>
      <c r="D153" s="393" t="s">
        <v>443</v>
      </c>
      <c r="E153" s="112"/>
      <c r="F153" s="88"/>
      <c r="G153" s="88"/>
      <c r="H153" s="88"/>
      <c r="I153" s="164">
        <f t="shared" si="53"/>
        <v>0</v>
      </c>
      <c r="K153" s="454">
        <f t="shared" si="54"/>
        <v>7</v>
      </c>
      <c r="L153" s="146" t="s">
        <v>388</v>
      </c>
      <c r="M153" s="393" t="s">
        <v>443</v>
      </c>
      <c r="N153" s="114"/>
      <c r="O153" s="114"/>
      <c r="P153" s="92"/>
      <c r="Q153" s="92"/>
      <c r="R153" s="164">
        <f t="shared" si="55"/>
        <v>0</v>
      </c>
    </row>
    <row r="154" spans="2:18" hidden="1" outlineLevel="1" x14ac:dyDescent="0.2">
      <c r="B154" s="454">
        <f t="shared" si="52"/>
        <v>8</v>
      </c>
      <c r="C154" s="146" t="s">
        <v>389</v>
      </c>
      <c r="D154" s="393" t="s">
        <v>443</v>
      </c>
      <c r="E154" s="112"/>
      <c r="F154" s="88"/>
      <c r="G154" s="88"/>
      <c r="H154" s="88"/>
      <c r="I154" s="164">
        <f t="shared" si="53"/>
        <v>0</v>
      </c>
      <c r="K154" s="454">
        <f t="shared" si="54"/>
        <v>8</v>
      </c>
      <c r="L154" s="146" t="s">
        <v>389</v>
      </c>
      <c r="M154" s="393" t="s">
        <v>443</v>
      </c>
      <c r="N154" s="114"/>
      <c r="O154" s="114"/>
      <c r="P154" s="92"/>
      <c r="Q154" s="92"/>
      <c r="R154" s="164">
        <f t="shared" si="55"/>
        <v>0</v>
      </c>
    </row>
    <row r="155" spans="2:18" hidden="1" outlineLevel="1" x14ac:dyDescent="0.2">
      <c r="B155" s="454">
        <f t="shared" si="52"/>
        <v>9</v>
      </c>
      <c r="C155" s="146" t="s">
        <v>293</v>
      </c>
      <c r="D155" s="393" t="s">
        <v>443</v>
      </c>
      <c r="E155" s="112"/>
      <c r="F155" s="88"/>
      <c r="G155" s="88"/>
      <c r="H155" s="88"/>
      <c r="I155" s="164">
        <f t="shared" si="53"/>
        <v>0</v>
      </c>
      <c r="K155" s="454">
        <f t="shared" si="54"/>
        <v>9</v>
      </c>
      <c r="L155" s="146" t="s">
        <v>293</v>
      </c>
      <c r="M155" s="393" t="s">
        <v>443</v>
      </c>
      <c r="N155" s="114"/>
      <c r="O155" s="114"/>
      <c r="P155" s="92"/>
      <c r="Q155" s="92"/>
      <c r="R155" s="164">
        <f t="shared" si="55"/>
        <v>0</v>
      </c>
    </row>
    <row r="156" spans="2:18" hidden="1" outlineLevel="1" x14ac:dyDescent="0.2">
      <c r="B156" s="454">
        <f>B155+1</f>
        <v>10</v>
      </c>
      <c r="C156" s="145" t="s">
        <v>390</v>
      </c>
      <c r="D156" s="393" t="s">
        <v>443</v>
      </c>
      <c r="E156" s="112"/>
      <c r="F156" s="113"/>
      <c r="G156" s="88"/>
      <c r="H156" s="88"/>
      <c r="I156" s="164">
        <f t="shared" si="53"/>
        <v>0</v>
      </c>
      <c r="K156" s="454">
        <f>K155+1</f>
        <v>10</v>
      </c>
      <c r="L156" s="145" t="s">
        <v>390</v>
      </c>
      <c r="M156" s="393" t="s">
        <v>443</v>
      </c>
      <c r="N156" s="114"/>
      <c r="O156" s="114"/>
      <c r="P156" s="92"/>
      <c r="Q156" s="92"/>
      <c r="R156" s="164">
        <f t="shared" si="55"/>
        <v>0</v>
      </c>
    </row>
    <row r="157" spans="2:18" hidden="1" outlineLevel="1" x14ac:dyDescent="0.2">
      <c r="B157" s="454">
        <f>B156+1</f>
        <v>11</v>
      </c>
      <c r="C157" s="145" t="s">
        <v>305</v>
      </c>
      <c r="D157" s="393" t="s">
        <v>443</v>
      </c>
      <c r="E157" s="112"/>
      <c r="F157" s="113"/>
      <c r="G157" s="88"/>
      <c r="H157" s="88"/>
      <c r="I157" s="164">
        <f t="shared" si="53"/>
        <v>0</v>
      </c>
      <c r="K157" s="454">
        <f>K156+1</f>
        <v>11</v>
      </c>
      <c r="L157" s="145" t="s">
        <v>305</v>
      </c>
      <c r="M157" s="393" t="s">
        <v>443</v>
      </c>
      <c r="N157" s="114"/>
      <c r="O157" s="114"/>
      <c r="P157" s="92"/>
      <c r="Q157" s="92"/>
      <c r="R157" s="164">
        <f t="shared" si="55"/>
        <v>0</v>
      </c>
    </row>
    <row r="158" spans="2:18" hidden="1" outlineLevel="1" x14ac:dyDescent="0.2">
      <c r="B158" s="454">
        <f t="shared" ref="B158:B159" si="56">B157+1</f>
        <v>12</v>
      </c>
      <c r="C158" s="145" t="s">
        <v>307</v>
      </c>
      <c r="D158" s="393" t="s">
        <v>443</v>
      </c>
      <c r="E158" s="112"/>
      <c r="F158" s="113"/>
      <c r="G158" s="88"/>
      <c r="H158" s="88"/>
      <c r="I158" s="164">
        <f t="shared" si="53"/>
        <v>0</v>
      </c>
      <c r="K158" s="454">
        <f t="shared" ref="K158:K159" si="57">K157+1</f>
        <v>12</v>
      </c>
      <c r="L158" s="145" t="s">
        <v>307</v>
      </c>
      <c r="M158" s="393" t="s">
        <v>443</v>
      </c>
      <c r="N158" s="114"/>
      <c r="O158" s="114"/>
      <c r="P158" s="92"/>
      <c r="Q158" s="92"/>
      <c r="R158" s="164">
        <f t="shared" si="55"/>
        <v>0</v>
      </c>
    </row>
    <row r="159" spans="2:18" hidden="1" outlineLevel="1" x14ac:dyDescent="0.2">
      <c r="B159" s="454">
        <f t="shared" si="56"/>
        <v>13</v>
      </c>
      <c r="C159" s="145" t="s">
        <v>391</v>
      </c>
      <c r="D159" s="393" t="s">
        <v>443</v>
      </c>
      <c r="E159" s="112"/>
      <c r="F159" s="113"/>
      <c r="G159" s="88"/>
      <c r="H159" s="88"/>
      <c r="I159" s="164">
        <f t="shared" si="53"/>
        <v>0</v>
      </c>
      <c r="K159" s="454">
        <f t="shared" si="57"/>
        <v>13</v>
      </c>
      <c r="L159" s="145" t="s">
        <v>391</v>
      </c>
      <c r="M159" s="393" t="s">
        <v>443</v>
      </c>
      <c r="N159" s="114"/>
      <c r="O159" s="114"/>
      <c r="P159" s="92"/>
      <c r="Q159" s="92"/>
      <c r="R159" s="164">
        <f t="shared" si="55"/>
        <v>0</v>
      </c>
    </row>
    <row r="160" spans="2:18" hidden="1" outlineLevel="1" x14ac:dyDescent="0.2">
      <c r="B160" s="454">
        <v>14</v>
      </c>
      <c r="C160" s="145" t="s">
        <v>164</v>
      </c>
      <c r="D160" s="393" t="s">
        <v>443</v>
      </c>
      <c r="E160" s="113"/>
      <c r="F160" s="113"/>
      <c r="G160" s="88"/>
      <c r="H160" s="88"/>
      <c r="I160" s="164">
        <f t="shared" ref="I160" si="58">SUM(E160:H160)</f>
        <v>0</v>
      </c>
      <c r="K160" s="454">
        <v>14</v>
      </c>
      <c r="L160" s="145" t="s">
        <v>164</v>
      </c>
      <c r="M160" s="393" t="s">
        <v>443</v>
      </c>
      <c r="N160" s="114"/>
      <c r="O160" s="114"/>
      <c r="P160" s="92"/>
      <c r="Q160" s="92"/>
      <c r="R160" s="164">
        <f t="shared" ref="R160" si="59">SUM(N160:Q160)</f>
        <v>0</v>
      </c>
    </row>
    <row r="161" spans="2:18" hidden="1" outlineLevel="1" x14ac:dyDescent="0.2">
      <c r="B161" s="454">
        <v>15</v>
      </c>
      <c r="C161" s="145" t="s">
        <v>314</v>
      </c>
      <c r="D161" s="393" t="s">
        <v>443</v>
      </c>
      <c r="E161" s="112"/>
      <c r="F161" s="113"/>
      <c r="G161" s="88"/>
      <c r="H161" s="88"/>
      <c r="I161" s="164">
        <f t="shared" si="53"/>
        <v>0</v>
      </c>
      <c r="K161" s="454">
        <v>15</v>
      </c>
      <c r="L161" s="145" t="s">
        <v>314</v>
      </c>
      <c r="M161" s="393" t="s">
        <v>443</v>
      </c>
      <c r="N161" s="114"/>
      <c r="O161" s="114"/>
      <c r="P161" s="92"/>
      <c r="Q161" s="92"/>
      <c r="R161" s="164">
        <f t="shared" si="55"/>
        <v>0</v>
      </c>
    </row>
    <row r="162" spans="2:18" ht="15.75" hidden="1" outlineLevel="1" thickBot="1" x14ac:dyDescent="0.25">
      <c r="B162" s="455">
        <v>16</v>
      </c>
      <c r="C162" s="147" t="s">
        <v>98</v>
      </c>
      <c r="D162" s="394" t="s">
        <v>443</v>
      </c>
      <c r="E162" s="191">
        <f>SUM(E147:E161)</f>
        <v>0</v>
      </c>
      <c r="F162" s="191">
        <f>SUM(F147:F161)</f>
        <v>0</v>
      </c>
      <c r="G162" s="191">
        <f>SUM(G147:G161)</f>
        <v>0</v>
      </c>
      <c r="H162" s="191">
        <f>SUM(H147:H161)</f>
        <v>0</v>
      </c>
      <c r="I162" s="164">
        <f t="shared" si="53"/>
        <v>0</v>
      </c>
      <c r="K162" s="455">
        <v>16</v>
      </c>
      <c r="L162" s="147" t="s">
        <v>98</v>
      </c>
      <c r="M162" s="394" t="s">
        <v>443</v>
      </c>
      <c r="N162" s="191">
        <f>SUM(N147:N161)</f>
        <v>0</v>
      </c>
      <c r="O162" s="191">
        <f>SUM(O147:O161)</f>
        <v>0</v>
      </c>
      <c r="P162" s="191">
        <f>SUM(P147:P161)</f>
        <v>0</v>
      </c>
      <c r="Q162" s="191">
        <f>SUM(Q147:Q161)</f>
        <v>0</v>
      </c>
      <c r="R162" s="164">
        <f t="shared" si="55"/>
        <v>0</v>
      </c>
    </row>
    <row r="163" spans="2:18" hidden="1" outlineLevel="1" x14ac:dyDescent="0.2"/>
    <row r="164" spans="2:18" ht="15" collapsed="1" thickBot="1" x14ac:dyDescent="0.25"/>
    <row r="165" spans="2:18" ht="15.75" thickBot="1" x14ac:dyDescent="0.3">
      <c r="B165" s="595"/>
      <c r="C165" s="603"/>
      <c r="D165" s="328"/>
      <c r="E165" s="640"/>
      <c r="F165" s="641"/>
      <c r="G165" s="589" t="s">
        <v>98</v>
      </c>
      <c r="H165" s="641"/>
      <c r="I165" s="642"/>
      <c r="K165" s="595"/>
      <c r="L165" s="603"/>
      <c r="M165" s="328"/>
      <c r="N165" s="640"/>
      <c r="O165" s="641"/>
      <c r="P165" s="589" t="s">
        <v>98</v>
      </c>
      <c r="Q165" s="641"/>
      <c r="R165" s="642"/>
    </row>
    <row r="166" spans="2:18" ht="15" customHeight="1" x14ac:dyDescent="0.2">
      <c r="B166" s="600"/>
      <c r="C166" s="604"/>
      <c r="D166" s="311"/>
      <c r="E166" s="733" t="s">
        <v>439</v>
      </c>
      <c r="F166" s="730" t="s">
        <v>440</v>
      </c>
      <c r="G166" s="735" t="s">
        <v>441</v>
      </c>
      <c r="H166" s="736" t="s">
        <v>442</v>
      </c>
      <c r="I166" s="737" t="s">
        <v>98</v>
      </c>
      <c r="K166" s="600"/>
      <c r="L166" s="604"/>
      <c r="M166" s="311"/>
      <c r="N166" s="733" t="s">
        <v>439</v>
      </c>
      <c r="O166" s="730" t="s">
        <v>440</v>
      </c>
      <c r="P166" s="735" t="s">
        <v>441</v>
      </c>
      <c r="Q166" s="736" t="s">
        <v>442</v>
      </c>
      <c r="R166" s="737" t="s">
        <v>98</v>
      </c>
    </row>
    <row r="167" spans="2:18" ht="15" x14ac:dyDescent="0.2">
      <c r="B167" s="600"/>
      <c r="C167" s="588" t="str">
        <f>C144</f>
        <v>Year 2025</v>
      </c>
      <c r="D167" s="395" t="s">
        <v>192</v>
      </c>
      <c r="E167" s="734"/>
      <c r="F167" s="731"/>
      <c r="G167" s="731"/>
      <c r="H167" s="727"/>
      <c r="I167" s="737"/>
      <c r="K167" s="600"/>
      <c r="L167" s="588" t="str">
        <f>L144</f>
        <v>Year 2024</v>
      </c>
      <c r="M167" s="395" t="s">
        <v>192</v>
      </c>
      <c r="N167" s="734"/>
      <c r="O167" s="731"/>
      <c r="P167" s="731"/>
      <c r="Q167" s="727"/>
      <c r="R167" s="737"/>
    </row>
    <row r="168" spans="2:18" ht="15" x14ac:dyDescent="0.2">
      <c r="B168" s="601"/>
      <c r="C168" s="605"/>
      <c r="D168" s="396"/>
      <c r="E168" s="314" t="s">
        <v>418</v>
      </c>
      <c r="F168" s="314" t="s">
        <v>419</v>
      </c>
      <c r="G168" s="314" t="s">
        <v>420</v>
      </c>
      <c r="H168" s="314" t="s">
        <v>421</v>
      </c>
      <c r="I168" s="306" t="s">
        <v>422</v>
      </c>
      <c r="K168" s="601"/>
      <c r="L168" s="605"/>
      <c r="M168" s="396"/>
      <c r="N168" s="314" t="s">
        <v>418</v>
      </c>
      <c r="O168" s="314" t="s">
        <v>419</v>
      </c>
      <c r="P168" s="314" t="s">
        <v>420</v>
      </c>
      <c r="Q168" s="314" t="s">
        <v>421</v>
      </c>
      <c r="R168" s="306" t="s">
        <v>422</v>
      </c>
    </row>
    <row r="169" spans="2:18" s="312" customFormat="1" ht="15" x14ac:dyDescent="0.2">
      <c r="B169" s="454"/>
      <c r="C169" s="450"/>
      <c r="D169" s="396"/>
      <c r="E169" s="502"/>
      <c r="F169" s="313"/>
      <c r="G169" s="313"/>
      <c r="H169" s="313"/>
      <c r="I169" s="321"/>
      <c r="K169" s="454"/>
      <c r="L169" s="450"/>
      <c r="M169" s="393"/>
      <c r="N169" s="502"/>
      <c r="O169" s="313"/>
      <c r="P169" s="313"/>
      <c r="Q169" s="313"/>
      <c r="R169" s="321"/>
    </row>
    <row r="170" spans="2:18" s="312" customFormat="1" x14ac:dyDescent="0.2">
      <c r="B170" s="454">
        <v>1</v>
      </c>
      <c r="C170" s="518" t="s">
        <v>381</v>
      </c>
      <c r="D170" s="393" t="s">
        <v>443</v>
      </c>
      <c r="E170" s="165">
        <f t="shared" ref="E170:I176" si="60">SUM(E9,E32,E55,E78,E101,E124,E147)</f>
        <v>0</v>
      </c>
      <c r="F170" s="166">
        <f t="shared" si="60"/>
        <v>0</v>
      </c>
      <c r="G170" s="166">
        <f t="shared" si="60"/>
        <v>0</v>
      </c>
      <c r="H170" s="166">
        <f t="shared" si="60"/>
        <v>0</v>
      </c>
      <c r="I170" s="167">
        <f t="shared" si="60"/>
        <v>0</v>
      </c>
      <c r="K170" s="454">
        <v>1</v>
      </c>
      <c r="L170" s="518" t="s">
        <v>381</v>
      </c>
      <c r="M170" s="393" t="s">
        <v>443</v>
      </c>
      <c r="N170" s="165">
        <f t="shared" ref="N170:R176" si="61">SUM(N9,N32,N55,N78,N101,N124,N147)</f>
        <v>0</v>
      </c>
      <c r="O170" s="166">
        <f t="shared" si="61"/>
        <v>0</v>
      </c>
      <c r="P170" s="166">
        <f t="shared" si="61"/>
        <v>0</v>
      </c>
      <c r="Q170" s="166">
        <f t="shared" si="61"/>
        <v>0</v>
      </c>
      <c r="R170" s="167">
        <f t="shared" si="61"/>
        <v>0</v>
      </c>
    </row>
    <row r="171" spans="2:18" x14ac:dyDescent="0.2">
      <c r="B171" s="454">
        <f t="shared" ref="B171:B178" si="62">B170+1</f>
        <v>2</v>
      </c>
      <c r="C171" s="146" t="s">
        <v>383</v>
      </c>
      <c r="D171" s="393" t="s">
        <v>443</v>
      </c>
      <c r="E171" s="165">
        <f t="shared" si="60"/>
        <v>0</v>
      </c>
      <c r="F171" s="166">
        <f t="shared" si="60"/>
        <v>0</v>
      </c>
      <c r="G171" s="166">
        <f t="shared" si="60"/>
        <v>0</v>
      </c>
      <c r="H171" s="166">
        <f t="shared" si="60"/>
        <v>0</v>
      </c>
      <c r="I171" s="167">
        <f t="shared" si="60"/>
        <v>0</v>
      </c>
      <c r="K171" s="454">
        <f t="shared" ref="K171:K178" si="63">K170+1</f>
        <v>2</v>
      </c>
      <c r="L171" s="146" t="s">
        <v>383</v>
      </c>
      <c r="M171" s="393" t="s">
        <v>443</v>
      </c>
      <c r="N171" s="165">
        <f t="shared" si="61"/>
        <v>0</v>
      </c>
      <c r="O171" s="166">
        <f t="shared" si="61"/>
        <v>0</v>
      </c>
      <c r="P171" s="166">
        <f t="shared" si="61"/>
        <v>0</v>
      </c>
      <c r="Q171" s="166">
        <f t="shared" si="61"/>
        <v>0</v>
      </c>
      <c r="R171" s="167">
        <f t="shared" si="61"/>
        <v>0</v>
      </c>
    </row>
    <row r="172" spans="2:18" x14ac:dyDescent="0.2">
      <c r="B172" s="454">
        <f t="shared" si="62"/>
        <v>3</v>
      </c>
      <c r="C172" s="146" t="s">
        <v>384</v>
      </c>
      <c r="D172" s="393" t="s">
        <v>443</v>
      </c>
      <c r="E172" s="165">
        <f t="shared" si="60"/>
        <v>0</v>
      </c>
      <c r="F172" s="166">
        <f t="shared" si="60"/>
        <v>0</v>
      </c>
      <c r="G172" s="166">
        <f t="shared" si="60"/>
        <v>0</v>
      </c>
      <c r="H172" s="166">
        <f t="shared" si="60"/>
        <v>0</v>
      </c>
      <c r="I172" s="167">
        <f t="shared" si="60"/>
        <v>0</v>
      </c>
      <c r="K172" s="454">
        <f t="shared" si="63"/>
        <v>3</v>
      </c>
      <c r="L172" s="146" t="s">
        <v>384</v>
      </c>
      <c r="M172" s="393" t="s">
        <v>443</v>
      </c>
      <c r="N172" s="165">
        <f t="shared" si="61"/>
        <v>0</v>
      </c>
      <c r="O172" s="166">
        <f t="shared" si="61"/>
        <v>0</v>
      </c>
      <c r="P172" s="166">
        <f t="shared" si="61"/>
        <v>0</v>
      </c>
      <c r="Q172" s="166">
        <f t="shared" si="61"/>
        <v>0</v>
      </c>
      <c r="R172" s="167">
        <f t="shared" si="61"/>
        <v>0</v>
      </c>
    </row>
    <row r="173" spans="2:18" x14ac:dyDescent="0.2">
      <c r="B173" s="454">
        <f t="shared" si="62"/>
        <v>4</v>
      </c>
      <c r="C173" s="146" t="s">
        <v>385</v>
      </c>
      <c r="D173" s="393" t="s">
        <v>443</v>
      </c>
      <c r="E173" s="165">
        <f t="shared" si="60"/>
        <v>0</v>
      </c>
      <c r="F173" s="166">
        <f t="shared" si="60"/>
        <v>0</v>
      </c>
      <c r="G173" s="166">
        <f t="shared" si="60"/>
        <v>0</v>
      </c>
      <c r="H173" s="166">
        <f t="shared" si="60"/>
        <v>0</v>
      </c>
      <c r="I173" s="167">
        <f t="shared" si="60"/>
        <v>0</v>
      </c>
      <c r="K173" s="454">
        <f t="shared" si="63"/>
        <v>4</v>
      </c>
      <c r="L173" s="146" t="s">
        <v>385</v>
      </c>
      <c r="M173" s="393" t="s">
        <v>443</v>
      </c>
      <c r="N173" s="165">
        <f t="shared" si="61"/>
        <v>0</v>
      </c>
      <c r="O173" s="166">
        <f t="shared" si="61"/>
        <v>0</v>
      </c>
      <c r="P173" s="166">
        <f t="shared" si="61"/>
        <v>0</v>
      </c>
      <c r="Q173" s="166">
        <f t="shared" si="61"/>
        <v>0</v>
      </c>
      <c r="R173" s="167">
        <f t="shared" si="61"/>
        <v>0</v>
      </c>
    </row>
    <row r="174" spans="2:18" x14ac:dyDescent="0.2">
      <c r="B174" s="454">
        <f t="shared" si="62"/>
        <v>5</v>
      </c>
      <c r="C174" s="146" t="s">
        <v>386</v>
      </c>
      <c r="D174" s="393" t="s">
        <v>443</v>
      </c>
      <c r="E174" s="165">
        <f t="shared" si="60"/>
        <v>0</v>
      </c>
      <c r="F174" s="166">
        <f t="shared" si="60"/>
        <v>0</v>
      </c>
      <c r="G174" s="166">
        <f t="shared" si="60"/>
        <v>0</v>
      </c>
      <c r="H174" s="166">
        <f t="shared" si="60"/>
        <v>0</v>
      </c>
      <c r="I174" s="167">
        <f t="shared" si="60"/>
        <v>0</v>
      </c>
      <c r="K174" s="454">
        <f t="shared" si="63"/>
        <v>5</v>
      </c>
      <c r="L174" s="146" t="s">
        <v>386</v>
      </c>
      <c r="M174" s="393" t="s">
        <v>443</v>
      </c>
      <c r="N174" s="165">
        <f t="shared" si="61"/>
        <v>0</v>
      </c>
      <c r="O174" s="166">
        <f t="shared" si="61"/>
        <v>0</v>
      </c>
      <c r="P174" s="166">
        <f t="shared" si="61"/>
        <v>0</v>
      </c>
      <c r="Q174" s="166">
        <f t="shared" si="61"/>
        <v>0</v>
      </c>
      <c r="R174" s="167">
        <f t="shared" si="61"/>
        <v>0</v>
      </c>
    </row>
    <row r="175" spans="2:18" x14ac:dyDescent="0.2">
      <c r="B175" s="454">
        <f t="shared" si="62"/>
        <v>6</v>
      </c>
      <c r="C175" s="146" t="s">
        <v>387</v>
      </c>
      <c r="D175" s="393" t="s">
        <v>443</v>
      </c>
      <c r="E175" s="165">
        <f t="shared" si="60"/>
        <v>0</v>
      </c>
      <c r="F175" s="166">
        <f t="shared" si="60"/>
        <v>0</v>
      </c>
      <c r="G175" s="166">
        <f t="shared" si="60"/>
        <v>0</v>
      </c>
      <c r="H175" s="166">
        <f t="shared" si="60"/>
        <v>0</v>
      </c>
      <c r="I175" s="167">
        <f t="shared" si="60"/>
        <v>0</v>
      </c>
      <c r="K175" s="454">
        <f t="shared" si="63"/>
        <v>6</v>
      </c>
      <c r="L175" s="146" t="s">
        <v>387</v>
      </c>
      <c r="M175" s="393" t="s">
        <v>443</v>
      </c>
      <c r="N175" s="165">
        <f t="shared" si="61"/>
        <v>0</v>
      </c>
      <c r="O175" s="166">
        <f t="shared" si="61"/>
        <v>0</v>
      </c>
      <c r="P175" s="166">
        <f t="shared" si="61"/>
        <v>0</v>
      </c>
      <c r="Q175" s="166">
        <f t="shared" si="61"/>
        <v>0</v>
      </c>
      <c r="R175" s="167">
        <f t="shared" si="61"/>
        <v>0</v>
      </c>
    </row>
    <row r="176" spans="2:18" x14ac:dyDescent="0.2">
      <c r="B176" s="454">
        <f t="shared" si="62"/>
        <v>7</v>
      </c>
      <c r="C176" s="146" t="s">
        <v>388</v>
      </c>
      <c r="D176" s="393" t="s">
        <v>443</v>
      </c>
      <c r="E176" s="165">
        <f t="shared" si="60"/>
        <v>0</v>
      </c>
      <c r="F176" s="166">
        <f t="shared" si="60"/>
        <v>0</v>
      </c>
      <c r="G176" s="166">
        <f t="shared" si="60"/>
        <v>0</v>
      </c>
      <c r="H176" s="166">
        <f t="shared" si="60"/>
        <v>0</v>
      </c>
      <c r="I176" s="167">
        <f t="shared" si="60"/>
        <v>0</v>
      </c>
      <c r="K176" s="454">
        <f t="shared" si="63"/>
        <v>7</v>
      </c>
      <c r="L176" s="146" t="s">
        <v>388</v>
      </c>
      <c r="M176" s="393" t="s">
        <v>443</v>
      </c>
      <c r="N176" s="165">
        <f t="shared" si="61"/>
        <v>0</v>
      </c>
      <c r="O176" s="166">
        <f t="shared" si="61"/>
        <v>0</v>
      </c>
      <c r="P176" s="166">
        <f t="shared" si="61"/>
        <v>0</v>
      </c>
      <c r="Q176" s="166">
        <f t="shared" si="61"/>
        <v>0</v>
      </c>
      <c r="R176" s="167">
        <f t="shared" si="61"/>
        <v>0</v>
      </c>
    </row>
    <row r="177" spans="2:18" x14ac:dyDescent="0.2">
      <c r="B177" s="454">
        <f t="shared" si="62"/>
        <v>8</v>
      </c>
      <c r="C177" s="146" t="s">
        <v>389</v>
      </c>
      <c r="D177" s="393" t="s">
        <v>443</v>
      </c>
      <c r="E177" s="165">
        <f>SUM(E16,E39,E62,E85,E107,E131,E153)</f>
        <v>0</v>
      </c>
      <c r="F177" s="166">
        <f>SUM(F16,F39,F62,F85,F107,F131,F153)</f>
        <v>0</v>
      </c>
      <c r="G177" s="166">
        <f>SUM(G16,G39,G62,G85,G107,G131,G153)</f>
        <v>0</v>
      </c>
      <c r="H177" s="166">
        <f>SUM(H16,H39,H62,H85,H107,H131,H153)</f>
        <v>0</v>
      </c>
      <c r="I177" s="167">
        <f t="shared" ref="I177:I185" si="64">SUM(I16,I39,I62,I85,I108,I131,I154)</f>
        <v>0</v>
      </c>
      <c r="K177" s="454">
        <f t="shared" si="63"/>
        <v>8</v>
      </c>
      <c r="L177" s="146" t="s">
        <v>389</v>
      </c>
      <c r="M177" s="393" t="s">
        <v>443</v>
      </c>
      <c r="N177" s="165">
        <f>SUM(N16,N39,N62,N85,N107,N131,N153)</f>
        <v>0</v>
      </c>
      <c r="O177" s="166">
        <f>SUM(O16,O39,O62,O85,O107,O131,O153)</f>
        <v>0</v>
      </c>
      <c r="P177" s="166">
        <f>SUM(P16,P39,P62,P85,P107,P131,P153)</f>
        <v>0</v>
      </c>
      <c r="Q177" s="166">
        <f>SUM(Q16,Q39,Q62,Q85,Q107,Q131,Q153)</f>
        <v>0</v>
      </c>
      <c r="R177" s="167">
        <f t="shared" ref="R177:R185" si="65">SUM(R16,R39,R62,R85,R108,R131,R154)</f>
        <v>0</v>
      </c>
    </row>
    <row r="178" spans="2:18" x14ac:dyDescent="0.2">
      <c r="B178" s="454">
        <f t="shared" si="62"/>
        <v>9</v>
      </c>
      <c r="C178" s="146" t="s">
        <v>293</v>
      </c>
      <c r="D178" s="393" t="s">
        <v>443</v>
      </c>
      <c r="E178" s="165">
        <f t="shared" ref="E178:H185" si="66">SUM(E17,E40,E63,E86,E109,E132,E155)</f>
        <v>0</v>
      </c>
      <c r="F178" s="166">
        <f t="shared" si="66"/>
        <v>0</v>
      </c>
      <c r="G178" s="166">
        <f t="shared" si="66"/>
        <v>0</v>
      </c>
      <c r="H178" s="166">
        <f t="shared" si="66"/>
        <v>0</v>
      </c>
      <c r="I178" s="167">
        <f t="shared" si="64"/>
        <v>0</v>
      </c>
      <c r="K178" s="454">
        <f t="shared" si="63"/>
        <v>9</v>
      </c>
      <c r="L178" s="146" t="s">
        <v>293</v>
      </c>
      <c r="M178" s="393" t="s">
        <v>443</v>
      </c>
      <c r="N178" s="165">
        <f t="shared" ref="N178:Q185" si="67">SUM(N17,N40,N63,N86,N109,N132,N155)</f>
        <v>0</v>
      </c>
      <c r="O178" s="166">
        <f t="shared" si="67"/>
        <v>0</v>
      </c>
      <c r="P178" s="166">
        <f t="shared" si="67"/>
        <v>0</v>
      </c>
      <c r="Q178" s="166">
        <f t="shared" si="67"/>
        <v>0</v>
      </c>
      <c r="R178" s="167">
        <f t="shared" si="65"/>
        <v>0</v>
      </c>
    </row>
    <row r="179" spans="2:18" x14ac:dyDescent="0.2">
      <c r="B179" s="454">
        <f>B178+1</f>
        <v>10</v>
      </c>
      <c r="C179" s="145" t="s">
        <v>390</v>
      </c>
      <c r="D179" s="393" t="s">
        <v>443</v>
      </c>
      <c r="E179" s="165">
        <f t="shared" si="66"/>
        <v>0</v>
      </c>
      <c r="F179" s="166">
        <f t="shared" si="66"/>
        <v>0</v>
      </c>
      <c r="G179" s="166">
        <f t="shared" si="66"/>
        <v>0</v>
      </c>
      <c r="H179" s="166">
        <f t="shared" si="66"/>
        <v>0</v>
      </c>
      <c r="I179" s="167">
        <f t="shared" si="64"/>
        <v>0</v>
      </c>
      <c r="K179" s="454">
        <f>K178+1</f>
        <v>10</v>
      </c>
      <c r="L179" s="145" t="s">
        <v>390</v>
      </c>
      <c r="M179" s="393" t="s">
        <v>443</v>
      </c>
      <c r="N179" s="165">
        <f t="shared" si="67"/>
        <v>0</v>
      </c>
      <c r="O179" s="166">
        <f t="shared" si="67"/>
        <v>0</v>
      </c>
      <c r="P179" s="166">
        <f t="shared" si="67"/>
        <v>0</v>
      </c>
      <c r="Q179" s="166">
        <f t="shared" si="67"/>
        <v>0</v>
      </c>
      <c r="R179" s="167">
        <f t="shared" si="65"/>
        <v>0</v>
      </c>
    </row>
    <row r="180" spans="2:18" x14ac:dyDescent="0.2">
      <c r="B180" s="454">
        <f>B179+1</f>
        <v>11</v>
      </c>
      <c r="C180" s="145" t="s">
        <v>305</v>
      </c>
      <c r="D180" s="393" t="s">
        <v>443</v>
      </c>
      <c r="E180" s="165">
        <f t="shared" si="66"/>
        <v>0</v>
      </c>
      <c r="F180" s="166">
        <f t="shared" si="66"/>
        <v>0</v>
      </c>
      <c r="G180" s="166">
        <f t="shared" si="66"/>
        <v>0</v>
      </c>
      <c r="H180" s="166">
        <f t="shared" si="66"/>
        <v>0</v>
      </c>
      <c r="I180" s="167">
        <f t="shared" si="64"/>
        <v>0</v>
      </c>
      <c r="K180" s="454">
        <f>K179+1</f>
        <v>11</v>
      </c>
      <c r="L180" s="145" t="s">
        <v>305</v>
      </c>
      <c r="M180" s="393" t="s">
        <v>443</v>
      </c>
      <c r="N180" s="165">
        <f t="shared" si="67"/>
        <v>0</v>
      </c>
      <c r="O180" s="166">
        <f t="shared" si="67"/>
        <v>0</v>
      </c>
      <c r="P180" s="166">
        <f t="shared" si="67"/>
        <v>0</v>
      </c>
      <c r="Q180" s="166">
        <f t="shared" si="67"/>
        <v>0</v>
      </c>
      <c r="R180" s="167">
        <f t="shared" si="65"/>
        <v>0</v>
      </c>
    </row>
    <row r="181" spans="2:18" x14ac:dyDescent="0.2">
      <c r="B181" s="454">
        <f t="shared" ref="B181:B182" si="68">B180+1</f>
        <v>12</v>
      </c>
      <c r="C181" s="145" t="s">
        <v>307</v>
      </c>
      <c r="D181" s="393" t="s">
        <v>443</v>
      </c>
      <c r="E181" s="165">
        <f t="shared" si="66"/>
        <v>0</v>
      </c>
      <c r="F181" s="166">
        <f t="shared" si="66"/>
        <v>0</v>
      </c>
      <c r="G181" s="166">
        <f t="shared" si="66"/>
        <v>0</v>
      </c>
      <c r="H181" s="166">
        <f t="shared" si="66"/>
        <v>0</v>
      </c>
      <c r="I181" s="167">
        <f t="shared" si="64"/>
        <v>0</v>
      </c>
      <c r="K181" s="454">
        <f t="shared" ref="K181:K182" si="69">K180+1</f>
        <v>12</v>
      </c>
      <c r="L181" s="145" t="s">
        <v>307</v>
      </c>
      <c r="M181" s="393" t="s">
        <v>443</v>
      </c>
      <c r="N181" s="165">
        <f t="shared" si="67"/>
        <v>0</v>
      </c>
      <c r="O181" s="166">
        <f t="shared" si="67"/>
        <v>0</v>
      </c>
      <c r="P181" s="166">
        <f t="shared" si="67"/>
        <v>0</v>
      </c>
      <c r="Q181" s="166">
        <f t="shared" si="67"/>
        <v>0</v>
      </c>
      <c r="R181" s="167">
        <f t="shared" si="65"/>
        <v>0</v>
      </c>
    </row>
    <row r="182" spans="2:18" x14ac:dyDescent="0.2">
      <c r="B182" s="454">
        <f t="shared" si="68"/>
        <v>13</v>
      </c>
      <c r="C182" s="145" t="s">
        <v>391</v>
      </c>
      <c r="D182" s="393" t="s">
        <v>443</v>
      </c>
      <c r="E182" s="165">
        <f t="shared" si="66"/>
        <v>0</v>
      </c>
      <c r="F182" s="166">
        <f t="shared" si="66"/>
        <v>0</v>
      </c>
      <c r="G182" s="166">
        <f t="shared" si="66"/>
        <v>0</v>
      </c>
      <c r="H182" s="166">
        <f t="shared" si="66"/>
        <v>0</v>
      </c>
      <c r="I182" s="167">
        <f t="shared" si="64"/>
        <v>0</v>
      </c>
      <c r="K182" s="454">
        <f t="shared" si="69"/>
        <v>13</v>
      </c>
      <c r="L182" s="145" t="s">
        <v>391</v>
      </c>
      <c r="M182" s="393" t="s">
        <v>443</v>
      </c>
      <c r="N182" s="165">
        <f t="shared" si="67"/>
        <v>0</v>
      </c>
      <c r="O182" s="166">
        <f t="shared" si="67"/>
        <v>0</v>
      </c>
      <c r="P182" s="166">
        <f t="shared" si="67"/>
        <v>0</v>
      </c>
      <c r="Q182" s="166">
        <f t="shared" si="67"/>
        <v>0</v>
      </c>
      <c r="R182" s="167">
        <f t="shared" si="65"/>
        <v>0</v>
      </c>
    </row>
    <row r="183" spans="2:18" x14ac:dyDescent="0.2">
      <c r="B183" s="454">
        <v>14</v>
      </c>
      <c r="C183" s="145" t="s">
        <v>164</v>
      </c>
      <c r="D183" s="393" t="s">
        <v>443</v>
      </c>
      <c r="E183" s="165">
        <f t="shared" si="66"/>
        <v>0</v>
      </c>
      <c r="F183" s="166">
        <f t="shared" si="66"/>
        <v>0</v>
      </c>
      <c r="G183" s="166">
        <f t="shared" si="66"/>
        <v>0</v>
      </c>
      <c r="H183" s="166">
        <f t="shared" si="66"/>
        <v>0</v>
      </c>
      <c r="I183" s="167">
        <f t="shared" si="64"/>
        <v>0</v>
      </c>
      <c r="K183" s="454">
        <v>14</v>
      </c>
      <c r="L183" s="145" t="s">
        <v>164</v>
      </c>
      <c r="M183" s="393" t="s">
        <v>443</v>
      </c>
      <c r="N183" s="165">
        <f t="shared" si="67"/>
        <v>0</v>
      </c>
      <c r="O183" s="166">
        <f t="shared" si="67"/>
        <v>0</v>
      </c>
      <c r="P183" s="166">
        <f t="shared" si="67"/>
        <v>0</v>
      </c>
      <c r="Q183" s="166">
        <f t="shared" si="67"/>
        <v>0</v>
      </c>
      <c r="R183" s="167">
        <f t="shared" si="65"/>
        <v>0</v>
      </c>
    </row>
    <row r="184" spans="2:18" x14ac:dyDescent="0.2">
      <c r="B184" s="454">
        <v>15</v>
      </c>
      <c r="C184" s="145" t="s">
        <v>314</v>
      </c>
      <c r="D184" s="393" t="s">
        <v>443</v>
      </c>
      <c r="E184" s="165">
        <f t="shared" si="66"/>
        <v>0</v>
      </c>
      <c r="F184" s="166">
        <f t="shared" si="66"/>
        <v>0</v>
      </c>
      <c r="G184" s="166">
        <f t="shared" si="66"/>
        <v>0</v>
      </c>
      <c r="H184" s="166">
        <f t="shared" si="66"/>
        <v>0</v>
      </c>
      <c r="I184" s="167">
        <f t="shared" si="64"/>
        <v>0</v>
      </c>
      <c r="K184" s="454">
        <v>15</v>
      </c>
      <c r="L184" s="145" t="s">
        <v>314</v>
      </c>
      <c r="M184" s="393" t="s">
        <v>443</v>
      </c>
      <c r="N184" s="165">
        <f t="shared" si="67"/>
        <v>0</v>
      </c>
      <c r="O184" s="166">
        <f t="shared" si="67"/>
        <v>0</v>
      </c>
      <c r="P184" s="166">
        <f t="shared" si="67"/>
        <v>0</v>
      </c>
      <c r="Q184" s="166">
        <f t="shared" si="67"/>
        <v>0</v>
      </c>
      <c r="R184" s="167">
        <f t="shared" si="65"/>
        <v>0</v>
      </c>
    </row>
    <row r="185" spans="2:18" ht="15.75" thickBot="1" x14ac:dyDescent="0.25">
      <c r="B185" s="455">
        <v>16</v>
      </c>
      <c r="C185" s="147" t="s">
        <v>98</v>
      </c>
      <c r="D185" s="394" t="s">
        <v>443</v>
      </c>
      <c r="E185" s="162">
        <f t="shared" si="66"/>
        <v>0</v>
      </c>
      <c r="F185" s="137">
        <f t="shared" si="66"/>
        <v>0</v>
      </c>
      <c r="G185" s="137">
        <f t="shared" si="66"/>
        <v>0</v>
      </c>
      <c r="H185" s="137">
        <f t="shared" si="66"/>
        <v>0</v>
      </c>
      <c r="I185" s="138">
        <f t="shared" si="64"/>
        <v>0</v>
      </c>
      <c r="K185" s="455">
        <v>16</v>
      </c>
      <c r="L185" s="147" t="s">
        <v>98</v>
      </c>
      <c r="M185" s="394" t="s">
        <v>443</v>
      </c>
      <c r="N185" s="162">
        <f t="shared" si="67"/>
        <v>0</v>
      </c>
      <c r="O185" s="137">
        <f t="shared" si="67"/>
        <v>0</v>
      </c>
      <c r="P185" s="137">
        <f t="shared" si="67"/>
        <v>0</v>
      </c>
      <c r="Q185" s="137">
        <f t="shared" si="67"/>
        <v>0</v>
      </c>
      <c r="R185" s="138">
        <f t="shared" si="65"/>
        <v>0</v>
      </c>
    </row>
  </sheetData>
  <sheetProtection algorithmName="SHA-512" hashValue="V/X5wSGISSy8rOrYMNiYdNRTC8hvM6tuy2b5oUE1LaC5zTYhQu/j1AbsWf8xKGTIdkVXpTq2mTLSWoHwBxL6Lg==" saltValue="1KfeyH8gZKCb9CwYjc5Iug==" spinCount="100000" sheet="1" formatColumns="0" formatRows="0" selectLockedCells="1"/>
  <mergeCells count="80">
    <mergeCell ref="R166:R167"/>
    <mergeCell ref="Q120:Q121"/>
    <mergeCell ref="R120:R121"/>
    <mergeCell ref="N143:N144"/>
    <mergeCell ref="P143:P144"/>
    <mergeCell ref="Q143:Q144"/>
    <mergeCell ref="R143:R144"/>
    <mergeCell ref="P166:P167"/>
    <mergeCell ref="P120:P121"/>
    <mergeCell ref="N166:N167"/>
    <mergeCell ref="O120:O121"/>
    <mergeCell ref="O143:O144"/>
    <mergeCell ref="O166:O167"/>
    <mergeCell ref="Q166:Q167"/>
    <mergeCell ref="E166:E167"/>
    <mergeCell ref="G166:G167"/>
    <mergeCell ref="H166:H167"/>
    <mergeCell ref="I166:I167"/>
    <mergeCell ref="P97:P98"/>
    <mergeCell ref="N97:N98"/>
    <mergeCell ref="F120:F121"/>
    <mergeCell ref="F143:F144"/>
    <mergeCell ref="F166:F167"/>
    <mergeCell ref="E143:E144"/>
    <mergeCell ref="G143:G144"/>
    <mergeCell ref="H143:H144"/>
    <mergeCell ref="I143:I144"/>
    <mergeCell ref="O97:O98"/>
    <mergeCell ref="E120:E121"/>
    <mergeCell ref="G120:G121"/>
    <mergeCell ref="E97:E98"/>
    <mergeCell ref="E74:E75"/>
    <mergeCell ref="Q5:Q6"/>
    <mergeCell ref="R5:R6"/>
    <mergeCell ref="N28:N29"/>
    <mergeCell ref="P28:P29"/>
    <mergeCell ref="Q28:Q29"/>
    <mergeCell ref="R28:R29"/>
    <mergeCell ref="O5:O6"/>
    <mergeCell ref="O28:O29"/>
    <mergeCell ref="N5:N6"/>
    <mergeCell ref="P5:P6"/>
    <mergeCell ref="F51:F52"/>
    <mergeCell ref="F74:F75"/>
    <mergeCell ref="G28:G29"/>
    <mergeCell ref="H28:H29"/>
    <mergeCell ref="F97:F98"/>
    <mergeCell ref="G74:G75"/>
    <mergeCell ref="H74:H75"/>
    <mergeCell ref="I120:I121"/>
    <mergeCell ref="N120:N121"/>
    <mergeCell ref="I97:I98"/>
    <mergeCell ref="I74:I75"/>
    <mergeCell ref="G97:G98"/>
    <mergeCell ref="H97:H98"/>
    <mergeCell ref="H120:H121"/>
    <mergeCell ref="P74:P75"/>
    <mergeCell ref="Q74:Q75"/>
    <mergeCell ref="R74:R75"/>
    <mergeCell ref="N51:N52"/>
    <mergeCell ref="P51:P52"/>
    <mergeCell ref="Q51:Q52"/>
    <mergeCell ref="O74:O75"/>
    <mergeCell ref="O51:O52"/>
    <mergeCell ref="R97:R98"/>
    <mergeCell ref="Q97:Q98"/>
    <mergeCell ref="I28:I29"/>
    <mergeCell ref="E51:E52"/>
    <mergeCell ref="I5:I6"/>
    <mergeCell ref="E28:E29"/>
    <mergeCell ref="F5:F6"/>
    <mergeCell ref="F28:F29"/>
    <mergeCell ref="E5:E6"/>
    <mergeCell ref="G5:G6"/>
    <mergeCell ref="H5:H6"/>
    <mergeCell ref="G51:G52"/>
    <mergeCell ref="H51:H52"/>
    <mergeCell ref="I51:I52"/>
    <mergeCell ref="R51:R52"/>
    <mergeCell ref="N74:N75"/>
  </mergeCells>
  <hyperlinks>
    <hyperlink ref="F2" location="Content!A1" display="&lt;&lt;&lt; Back to ToC" xr:uid="{33789AB7-04F8-4B32-9639-207C8A35F3B5}"/>
  </hyperlinks>
  <pageMargins left="0.7" right="0.7" top="0.75" bottom="0.75" header="0.3" footer="0.3"/>
  <pageSetup paperSize="9" scale="47" fitToHeight="0" orientation="portrait" r:id="rId1"/>
  <headerFooter>
    <oddFooter>&amp;C
_x000D_&amp;1#&amp;"Calibri"&amp;10&amp;K000000 Classification: Unclassified</oddFooter>
  </headerFooter>
  <rowBreaks count="1" manualBreakCount="1">
    <brk id="47" min="1" max="17" man="1"/>
  </rowBreaks>
  <colBreaks count="1" manualBreakCount="1">
    <brk id="10" max="176" man="1"/>
  </colBreaks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9002DA4-FB44-44A2-8746-A070E333C419}">
  <sheetPr codeName="Sheet15"/>
  <dimension ref="B2:R178"/>
  <sheetViews>
    <sheetView showGridLines="0" view="pageBreakPreview" zoomScale="55" zoomScaleNormal="55" zoomScaleSheetLayoutView="55" workbookViewId="0">
      <selection activeCell="E9" sqref="E9"/>
    </sheetView>
  </sheetViews>
  <sheetFormatPr defaultColWidth="22.28515625" defaultRowHeight="14.25" outlineLevelRow="1" outlineLevelCol="1" x14ac:dyDescent="0.2"/>
  <cols>
    <col min="1" max="1" width="3.5703125" style="9" customWidth="1"/>
    <col min="2" max="2" width="3.7109375" style="458" bestFit="1" customWidth="1"/>
    <col min="3" max="3" width="69.7109375" style="9" customWidth="1"/>
    <col min="4" max="4" width="21.5703125" style="9" customWidth="1" outlineLevel="1"/>
    <col min="5" max="9" width="20.5703125" style="9" customWidth="1"/>
    <col min="10" max="10" width="10" style="9" customWidth="1"/>
    <col min="11" max="11" width="3.5703125" style="458" bestFit="1" customWidth="1"/>
    <col min="12" max="12" width="69.7109375" style="9" customWidth="1"/>
    <col min="13" max="13" width="21.5703125" style="9" customWidth="1" outlineLevel="1"/>
    <col min="14" max="18" width="20.5703125" style="9" customWidth="1"/>
    <col min="19" max="16384" width="22.28515625" style="9"/>
  </cols>
  <sheetData>
    <row r="2" spans="2:18" s="295" customFormat="1" ht="15" x14ac:dyDescent="0.2">
      <c r="B2" s="453"/>
      <c r="C2" s="293" t="s">
        <v>444</v>
      </c>
      <c r="D2" s="293"/>
      <c r="F2" s="301" t="s">
        <v>189</v>
      </c>
      <c r="G2" s="301"/>
      <c r="H2" s="301"/>
      <c r="K2" s="453"/>
      <c r="L2" s="293" t="str">
        <f>LEFT(P4,4)&amp;" - Financial assets that are past due or impaired"</f>
        <v>2024 - Financial assets that are past due or impaired</v>
      </c>
      <c r="M2" s="293"/>
      <c r="O2" s="301" t="s">
        <v>189</v>
      </c>
      <c r="P2" s="301"/>
      <c r="Q2" s="301"/>
    </row>
    <row r="3" spans="2:18" s="295" customFormat="1" ht="15" thickBot="1" x14ac:dyDescent="0.25">
      <c r="B3" s="453"/>
      <c r="C3" s="294" t="str">
        <f>"Figures in thousands of "&amp;'Key inputs'!G28</f>
        <v>Figures in thousands of GBP</v>
      </c>
      <c r="D3" s="302"/>
      <c r="K3" s="453"/>
      <c r="L3" s="294" t="str">
        <f>"Figures in thousands of "&amp;'Key inputs'!H28</f>
        <v>Figures in thousands of GBP</v>
      </c>
      <c r="M3" s="302"/>
    </row>
    <row r="4" spans="2:18" s="295" customFormat="1" ht="14.65" customHeight="1" x14ac:dyDescent="0.25">
      <c r="B4" s="628"/>
      <c r="C4" s="629"/>
      <c r="D4" s="328"/>
      <c r="E4" s="636"/>
      <c r="F4" s="636"/>
      <c r="G4" s="590" t="str">
        <f>'Key inputs'!C34</f>
        <v>2025 UY</v>
      </c>
      <c r="H4" s="636"/>
      <c r="I4" s="637"/>
      <c r="K4" s="628"/>
      <c r="L4" s="629"/>
      <c r="M4" s="328"/>
      <c r="N4" s="636"/>
      <c r="O4" s="636"/>
      <c r="P4" s="590" t="str">
        <f>'Key inputs'!G34</f>
        <v>2024 UY</v>
      </c>
      <c r="Q4" s="636"/>
      <c r="R4" s="638"/>
    </row>
    <row r="5" spans="2:18" s="312" customFormat="1" ht="15.75" customHeight="1" thickBot="1" x14ac:dyDescent="0.25">
      <c r="B5" s="630"/>
      <c r="C5" s="631"/>
      <c r="D5" s="307"/>
      <c r="E5" s="739" t="s">
        <v>445</v>
      </c>
      <c r="F5" s="740"/>
      <c r="G5" s="740"/>
      <c r="H5" s="741"/>
      <c r="I5" s="738" t="s">
        <v>98</v>
      </c>
      <c r="K5" s="630"/>
      <c r="L5" s="631"/>
      <c r="M5" s="307"/>
      <c r="N5" s="739" t="s">
        <v>445</v>
      </c>
      <c r="O5" s="740"/>
      <c r="P5" s="740"/>
      <c r="Q5" s="741"/>
      <c r="R5" s="738" t="s">
        <v>98</v>
      </c>
    </row>
    <row r="6" spans="2:18" s="312" customFormat="1" ht="36" customHeight="1" thickBot="1" x14ac:dyDescent="0.25">
      <c r="B6" s="630"/>
      <c r="C6" s="632" t="str">
        <f>_xlfn.CONCAT("Year", " ",  'Key inputs'!C33)</f>
        <v>Year 2025</v>
      </c>
      <c r="D6" s="586" t="s">
        <v>192</v>
      </c>
      <c r="E6" s="627" t="s">
        <v>446</v>
      </c>
      <c r="F6" s="314" t="s">
        <v>447</v>
      </c>
      <c r="G6" s="314" t="s">
        <v>448</v>
      </c>
      <c r="H6" s="314" t="s">
        <v>449</v>
      </c>
      <c r="I6" s="725"/>
      <c r="K6" s="630"/>
      <c r="L6" s="635" t="str">
        <f>_xlfn.CONCAT("Year", " ",  'Key inputs'!G33)</f>
        <v>Year 2024</v>
      </c>
      <c r="M6" s="298" t="s">
        <v>192</v>
      </c>
      <c r="N6" s="314" t="s">
        <v>446</v>
      </c>
      <c r="O6" s="314" t="s">
        <v>447</v>
      </c>
      <c r="P6" s="314" t="s">
        <v>448</v>
      </c>
      <c r="Q6" s="314" t="s">
        <v>449</v>
      </c>
      <c r="R6" s="725"/>
    </row>
    <row r="7" spans="2:18" s="312" customFormat="1" ht="15.75" thickBot="1" x14ac:dyDescent="0.25">
      <c r="B7" s="633"/>
      <c r="C7" s="634"/>
      <c r="D7" s="299"/>
      <c r="E7" s="313" t="s">
        <v>193</v>
      </c>
      <c r="F7" s="313" t="s">
        <v>194</v>
      </c>
      <c r="G7" s="313" t="s">
        <v>195</v>
      </c>
      <c r="H7" s="313" t="s">
        <v>196</v>
      </c>
      <c r="I7" s="321" t="s">
        <v>197</v>
      </c>
      <c r="K7" s="633"/>
      <c r="L7" s="634"/>
      <c r="M7" s="299"/>
      <c r="N7" s="313" t="s">
        <v>193</v>
      </c>
      <c r="O7" s="313" t="s">
        <v>194</v>
      </c>
      <c r="P7" s="313" t="s">
        <v>195</v>
      </c>
      <c r="Q7" s="313" t="s">
        <v>196</v>
      </c>
      <c r="R7" s="321" t="s">
        <v>197</v>
      </c>
    </row>
    <row r="8" spans="2:18" s="312" customFormat="1" ht="15" x14ac:dyDescent="0.2">
      <c r="B8" s="473"/>
      <c r="C8" s="444"/>
      <c r="D8" s="299"/>
      <c r="E8" s="502"/>
      <c r="F8" s="313"/>
      <c r="G8" s="313"/>
      <c r="H8" s="313"/>
      <c r="I8" s="321"/>
      <c r="K8" s="473"/>
      <c r="L8" s="444"/>
      <c r="M8" s="396"/>
      <c r="N8" s="502"/>
      <c r="O8" s="313"/>
      <c r="P8" s="313"/>
      <c r="Q8" s="313"/>
      <c r="R8" s="321"/>
    </row>
    <row r="9" spans="2:18" s="312" customFormat="1" ht="15" x14ac:dyDescent="0.25">
      <c r="B9" s="454">
        <v>1</v>
      </c>
      <c r="C9" s="518" t="s">
        <v>381</v>
      </c>
      <c r="D9" s="573" t="s">
        <v>450</v>
      </c>
      <c r="E9" s="212"/>
      <c r="F9" s="88"/>
      <c r="G9" s="88"/>
      <c r="H9" s="88"/>
      <c r="I9" s="164">
        <f t="shared" ref="I9" si="0">SUM(E9:H9)</f>
        <v>0</v>
      </c>
      <c r="K9" s="454">
        <v>1</v>
      </c>
      <c r="L9" s="518" t="s">
        <v>381</v>
      </c>
      <c r="M9" s="573" t="s">
        <v>450</v>
      </c>
      <c r="N9" s="114"/>
      <c r="O9" s="114"/>
      <c r="P9" s="92"/>
      <c r="Q9" s="92"/>
      <c r="R9" s="164">
        <f t="shared" ref="R9" si="1">SUM(N9:Q9)</f>
        <v>0</v>
      </c>
    </row>
    <row r="10" spans="2:18" ht="15" x14ac:dyDescent="0.25">
      <c r="B10" s="454">
        <f t="shared" ref="B10:B17" si="2">B9+1</f>
        <v>2</v>
      </c>
      <c r="C10" s="146" t="s">
        <v>383</v>
      </c>
      <c r="D10" s="573" t="s">
        <v>450</v>
      </c>
      <c r="E10" s="113"/>
      <c r="F10" s="88"/>
      <c r="G10" s="88"/>
      <c r="H10" s="88"/>
      <c r="I10" s="164">
        <f>SUM(E10:H10)</f>
        <v>0</v>
      </c>
      <c r="K10" s="454">
        <f t="shared" ref="K10:K17" si="3">K9+1</f>
        <v>2</v>
      </c>
      <c r="L10" s="146" t="s">
        <v>383</v>
      </c>
      <c r="M10" s="573" t="s">
        <v>450</v>
      </c>
      <c r="N10" s="92"/>
      <c r="O10" s="92"/>
      <c r="P10" s="92"/>
      <c r="Q10" s="92"/>
      <c r="R10" s="164">
        <f>SUM(N10:Q10)</f>
        <v>0</v>
      </c>
    </row>
    <row r="11" spans="2:18" ht="15" x14ac:dyDescent="0.25">
      <c r="B11" s="454">
        <f t="shared" si="2"/>
        <v>3</v>
      </c>
      <c r="C11" s="146" t="s">
        <v>384</v>
      </c>
      <c r="D11" s="573" t="s">
        <v>450</v>
      </c>
      <c r="E11" s="113"/>
      <c r="F11" s="88"/>
      <c r="G11" s="88"/>
      <c r="H11" s="88"/>
      <c r="I11" s="164">
        <f>SUM(E11:H11)</f>
        <v>0</v>
      </c>
      <c r="K11" s="454">
        <f t="shared" si="3"/>
        <v>3</v>
      </c>
      <c r="L11" s="146" t="s">
        <v>384</v>
      </c>
      <c r="M11" s="573" t="s">
        <v>450</v>
      </c>
      <c r="N11" s="92"/>
      <c r="O11" s="92"/>
      <c r="P11" s="92"/>
      <c r="Q11" s="92"/>
      <c r="R11" s="164">
        <f>SUM(N11:Q11)</f>
        <v>0</v>
      </c>
    </row>
    <row r="12" spans="2:18" ht="15" x14ac:dyDescent="0.25">
      <c r="B12" s="454">
        <f t="shared" si="2"/>
        <v>4</v>
      </c>
      <c r="C12" s="146" t="s">
        <v>385</v>
      </c>
      <c r="D12" s="573" t="s">
        <v>450</v>
      </c>
      <c r="E12" s="113"/>
      <c r="F12" s="88"/>
      <c r="G12" s="88"/>
      <c r="H12" s="88"/>
      <c r="I12" s="164">
        <f t="shared" ref="I12:I23" si="4">SUM(E12:H12)</f>
        <v>0</v>
      </c>
      <c r="K12" s="454">
        <f t="shared" si="3"/>
        <v>4</v>
      </c>
      <c r="L12" s="146" t="s">
        <v>385</v>
      </c>
      <c r="M12" s="573" t="s">
        <v>450</v>
      </c>
      <c r="N12" s="92"/>
      <c r="O12" s="92"/>
      <c r="P12" s="92"/>
      <c r="Q12" s="92"/>
      <c r="R12" s="164">
        <f t="shared" ref="R12:R23" si="5">SUM(N12:Q12)</f>
        <v>0</v>
      </c>
    </row>
    <row r="13" spans="2:18" ht="15" x14ac:dyDescent="0.25">
      <c r="B13" s="454">
        <f t="shared" si="2"/>
        <v>5</v>
      </c>
      <c r="C13" s="146" t="s">
        <v>386</v>
      </c>
      <c r="D13" s="573" t="s">
        <v>450</v>
      </c>
      <c r="E13" s="113"/>
      <c r="F13" s="88"/>
      <c r="G13" s="88"/>
      <c r="H13" s="88"/>
      <c r="I13" s="164">
        <f t="shared" si="4"/>
        <v>0</v>
      </c>
      <c r="K13" s="454">
        <f t="shared" si="3"/>
        <v>5</v>
      </c>
      <c r="L13" s="146" t="s">
        <v>386</v>
      </c>
      <c r="M13" s="573" t="s">
        <v>450</v>
      </c>
      <c r="N13" s="92"/>
      <c r="O13" s="92"/>
      <c r="P13" s="92"/>
      <c r="Q13" s="92"/>
      <c r="R13" s="164">
        <f t="shared" si="5"/>
        <v>0</v>
      </c>
    </row>
    <row r="14" spans="2:18" ht="15" x14ac:dyDescent="0.25">
      <c r="B14" s="454">
        <f t="shared" si="2"/>
        <v>6</v>
      </c>
      <c r="C14" s="146" t="s">
        <v>387</v>
      </c>
      <c r="D14" s="573" t="s">
        <v>450</v>
      </c>
      <c r="E14" s="113"/>
      <c r="F14" s="88"/>
      <c r="G14" s="88"/>
      <c r="H14" s="88"/>
      <c r="I14" s="164">
        <f t="shared" si="4"/>
        <v>0</v>
      </c>
      <c r="K14" s="454">
        <f t="shared" si="3"/>
        <v>6</v>
      </c>
      <c r="L14" s="146" t="s">
        <v>387</v>
      </c>
      <c r="M14" s="573" t="s">
        <v>450</v>
      </c>
      <c r="N14" s="92"/>
      <c r="O14" s="92"/>
      <c r="P14" s="92"/>
      <c r="Q14" s="92"/>
      <c r="R14" s="164">
        <f t="shared" si="5"/>
        <v>0</v>
      </c>
    </row>
    <row r="15" spans="2:18" ht="15" x14ac:dyDescent="0.25">
      <c r="B15" s="454">
        <f t="shared" si="2"/>
        <v>7</v>
      </c>
      <c r="C15" s="146" t="s">
        <v>388</v>
      </c>
      <c r="D15" s="573" t="s">
        <v>450</v>
      </c>
      <c r="E15" s="113"/>
      <c r="F15" s="88"/>
      <c r="G15" s="88"/>
      <c r="H15" s="88"/>
      <c r="I15" s="164">
        <f t="shared" si="4"/>
        <v>0</v>
      </c>
      <c r="K15" s="454">
        <f t="shared" si="3"/>
        <v>7</v>
      </c>
      <c r="L15" s="146" t="s">
        <v>388</v>
      </c>
      <c r="M15" s="573" t="s">
        <v>450</v>
      </c>
      <c r="N15" s="92"/>
      <c r="O15" s="92"/>
      <c r="P15" s="92"/>
      <c r="Q15" s="92"/>
      <c r="R15" s="164">
        <f t="shared" si="5"/>
        <v>0</v>
      </c>
    </row>
    <row r="16" spans="2:18" ht="15" x14ac:dyDescent="0.25">
      <c r="B16" s="454">
        <f t="shared" si="2"/>
        <v>8</v>
      </c>
      <c r="C16" s="146" t="s">
        <v>389</v>
      </c>
      <c r="D16" s="573" t="s">
        <v>450</v>
      </c>
      <c r="E16" s="113"/>
      <c r="F16" s="88"/>
      <c r="G16" s="88"/>
      <c r="H16" s="88"/>
      <c r="I16" s="164">
        <f t="shared" si="4"/>
        <v>0</v>
      </c>
      <c r="K16" s="454">
        <f t="shared" si="3"/>
        <v>8</v>
      </c>
      <c r="L16" s="146" t="s">
        <v>389</v>
      </c>
      <c r="M16" s="573" t="s">
        <v>450</v>
      </c>
      <c r="N16" s="92"/>
      <c r="O16" s="92"/>
      <c r="P16" s="92"/>
      <c r="Q16" s="92"/>
      <c r="R16" s="164">
        <f t="shared" si="5"/>
        <v>0</v>
      </c>
    </row>
    <row r="17" spans="2:18" ht="15" x14ac:dyDescent="0.25">
      <c r="B17" s="454">
        <f t="shared" si="2"/>
        <v>9</v>
      </c>
      <c r="C17" s="146" t="s">
        <v>293</v>
      </c>
      <c r="D17" s="573" t="s">
        <v>450</v>
      </c>
      <c r="E17" s="113"/>
      <c r="F17" s="88"/>
      <c r="G17" s="88"/>
      <c r="H17" s="88"/>
      <c r="I17" s="164">
        <f t="shared" si="4"/>
        <v>0</v>
      </c>
      <c r="K17" s="454">
        <f t="shared" si="3"/>
        <v>9</v>
      </c>
      <c r="L17" s="146" t="s">
        <v>293</v>
      </c>
      <c r="M17" s="573" t="s">
        <v>450</v>
      </c>
      <c r="N17" s="92"/>
      <c r="O17" s="92"/>
      <c r="P17" s="92"/>
      <c r="Q17" s="92"/>
      <c r="R17" s="164">
        <f t="shared" si="5"/>
        <v>0</v>
      </c>
    </row>
    <row r="18" spans="2:18" ht="15" x14ac:dyDescent="0.25">
      <c r="B18" s="454">
        <f>B17+1</f>
        <v>10</v>
      </c>
      <c r="C18" s="145" t="s">
        <v>390</v>
      </c>
      <c r="D18" s="573" t="s">
        <v>450</v>
      </c>
      <c r="E18" s="113"/>
      <c r="F18" s="88"/>
      <c r="G18" s="88"/>
      <c r="H18" s="88"/>
      <c r="I18" s="164">
        <f t="shared" si="4"/>
        <v>0</v>
      </c>
      <c r="K18" s="454">
        <f>K17+1</f>
        <v>10</v>
      </c>
      <c r="L18" s="145" t="s">
        <v>390</v>
      </c>
      <c r="M18" s="573" t="s">
        <v>450</v>
      </c>
      <c r="N18" s="92"/>
      <c r="O18" s="92"/>
      <c r="P18" s="92"/>
      <c r="Q18" s="92"/>
      <c r="R18" s="164">
        <f t="shared" si="5"/>
        <v>0</v>
      </c>
    </row>
    <row r="19" spans="2:18" ht="15" x14ac:dyDescent="0.25">
      <c r="B19" s="454">
        <f>B18+1</f>
        <v>11</v>
      </c>
      <c r="C19" s="145" t="s">
        <v>305</v>
      </c>
      <c r="D19" s="573" t="s">
        <v>450</v>
      </c>
      <c r="E19" s="113"/>
      <c r="F19" s="88"/>
      <c r="G19" s="88"/>
      <c r="H19" s="88"/>
      <c r="I19" s="164">
        <f t="shared" si="4"/>
        <v>0</v>
      </c>
      <c r="K19" s="454">
        <f>K18+1</f>
        <v>11</v>
      </c>
      <c r="L19" s="145" t="s">
        <v>305</v>
      </c>
      <c r="M19" s="573" t="s">
        <v>450</v>
      </c>
      <c r="N19" s="92"/>
      <c r="O19" s="92"/>
      <c r="P19" s="92"/>
      <c r="Q19" s="92"/>
      <c r="R19" s="164">
        <f t="shared" si="5"/>
        <v>0</v>
      </c>
    </row>
    <row r="20" spans="2:18" ht="15" x14ac:dyDescent="0.25">
      <c r="B20" s="454">
        <f t="shared" ref="B20:B22" si="6">B19+1</f>
        <v>12</v>
      </c>
      <c r="C20" s="145" t="s">
        <v>307</v>
      </c>
      <c r="D20" s="573" t="s">
        <v>450</v>
      </c>
      <c r="E20" s="113"/>
      <c r="F20" s="88"/>
      <c r="G20" s="88"/>
      <c r="H20" s="88"/>
      <c r="I20" s="164">
        <f t="shared" si="4"/>
        <v>0</v>
      </c>
      <c r="K20" s="454">
        <f t="shared" ref="K20:K21" si="7">K19+1</f>
        <v>12</v>
      </c>
      <c r="L20" s="145" t="s">
        <v>307</v>
      </c>
      <c r="M20" s="573" t="s">
        <v>450</v>
      </c>
      <c r="N20" s="92"/>
      <c r="O20" s="92"/>
      <c r="P20" s="92"/>
      <c r="Q20" s="92"/>
      <c r="R20" s="164">
        <f t="shared" si="5"/>
        <v>0</v>
      </c>
    </row>
    <row r="21" spans="2:18" ht="15" x14ac:dyDescent="0.25">
      <c r="B21" s="454">
        <f t="shared" si="6"/>
        <v>13</v>
      </c>
      <c r="C21" s="145" t="s">
        <v>391</v>
      </c>
      <c r="D21" s="573" t="s">
        <v>450</v>
      </c>
      <c r="E21" s="113"/>
      <c r="F21" s="88"/>
      <c r="G21" s="88"/>
      <c r="H21" s="88"/>
      <c r="I21" s="164">
        <f t="shared" si="4"/>
        <v>0</v>
      </c>
      <c r="K21" s="454">
        <f t="shared" si="7"/>
        <v>13</v>
      </c>
      <c r="L21" s="145" t="s">
        <v>391</v>
      </c>
      <c r="M21" s="573" t="s">
        <v>450</v>
      </c>
      <c r="N21" s="92"/>
      <c r="O21" s="92"/>
      <c r="P21" s="92"/>
      <c r="Q21" s="92"/>
      <c r="R21" s="164">
        <f t="shared" si="5"/>
        <v>0</v>
      </c>
    </row>
    <row r="22" spans="2:18" ht="15" x14ac:dyDescent="0.25">
      <c r="B22" s="454">
        <f t="shared" si="6"/>
        <v>14</v>
      </c>
      <c r="C22" s="145" t="s">
        <v>164</v>
      </c>
      <c r="D22" s="573" t="s">
        <v>450</v>
      </c>
      <c r="E22" s="113"/>
      <c r="F22" s="88"/>
      <c r="G22" s="88"/>
      <c r="H22" s="88"/>
      <c r="I22" s="164">
        <f t="shared" si="4"/>
        <v>0</v>
      </c>
      <c r="K22" s="454">
        <v>14</v>
      </c>
      <c r="L22" s="145" t="s">
        <v>164</v>
      </c>
      <c r="M22" s="573" t="s">
        <v>450</v>
      </c>
      <c r="N22" s="92"/>
      <c r="O22" s="92"/>
      <c r="P22" s="92"/>
      <c r="Q22" s="92"/>
      <c r="R22" s="164">
        <f t="shared" si="5"/>
        <v>0</v>
      </c>
    </row>
    <row r="23" spans="2:18" ht="15" x14ac:dyDescent="0.25">
      <c r="B23" s="454">
        <v>15</v>
      </c>
      <c r="C23" s="145" t="s">
        <v>314</v>
      </c>
      <c r="D23" s="573" t="s">
        <v>450</v>
      </c>
      <c r="E23" s="113"/>
      <c r="F23" s="88"/>
      <c r="G23" s="88"/>
      <c r="H23" s="88"/>
      <c r="I23" s="164">
        <f t="shared" si="4"/>
        <v>0</v>
      </c>
      <c r="K23" s="454">
        <v>15</v>
      </c>
      <c r="L23" s="145" t="s">
        <v>314</v>
      </c>
      <c r="M23" s="573" t="s">
        <v>450</v>
      </c>
      <c r="N23" s="92"/>
      <c r="O23" s="92"/>
      <c r="P23" s="92"/>
      <c r="Q23" s="92"/>
      <c r="R23" s="164">
        <f t="shared" si="5"/>
        <v>0</v>
      </c>
    </row>
    <row r="24" spans="2:18" ht="15.75" thickBot="1" x14ac:dyDescent="0.25">
      <c r="B24" s="455">
        <v>16</v>
      </c>
      <c r="C24" s="147" t="s">
        <v>98</v>
      </c>
      <c r="D24" s="200" t="s">
        <v>450</v>
      </c>
      <c r="E24" s="572">
        <f>SUM(E9:E23)</f>
        <v>0</v>
      </c>
      <c r="F24" s="572">
        <f t="shared" ref="F24:H24" si="8">SUM(F9:F23)</f>
        <v>0</v>
      </c>
      <c r="G24" s="572">
        <f t="shared" si="8"/>
        <v>0</v>
      </c>
      <c r="H24" s="572">
        <f t="shared" si="8"/>
        <v>0</v>
      </c>
      <c r="I24" s="574">
        <f>SUM(E24:H24)</f>
        <v>0</v>
      </c>
      <c r="K24" s="455">
        <v>16</v>
      </c>
      <c r="L24" s="147" t="s">
        <v>98</v>
      </c>
      <c r="M24" s="200" t="s">
        <v>450</v>
      </c>
      <c r="N24" s="161">
        <f>SUM(N9:N23)</f>
        <v>0</v>
      </c>
      <c r="O24" s="161">
        <f>SUM(O9:O23)</f>
        <v>0</v>
      </c>
      <c r="P24" s="161">
        <f t="shared" ref="P24:Q24" si="9">SUM(P9:P23)</f>
        <v>0</v>
      </c>
      <c r="Q24" s="161">
        <f t="shared" si="9"/>
        <v>0</v>
      </c>
      <c r="R24" s="164">
        <f>SUM(N24:Q24)</f>
        <v>0</v>
      </c>
    </row>
    <row r="25" spans="2:18" ht="15" thickBot="1" x14ac:dyDescent="0.25"/>
    <row r="26" spans="2:18" ht="15" x14ac:dyDescent="0.25">
      <c r="B26" s="628"/>
      <c r="C26" s="629"/>
      <c r="D26" s="328"/>
      <c r="E26" s="636"/>
      <c r="F26" s="636"/>
      <c r="G26" s="590" t="str">
        <f>'Key inputs'!D34</f>
        <v>2024 UY</v>
      </c>
      <c r="H26" s="636"/>
      <c r="I26" s="637"/>
      <c r="K26" s="628"/>
      <c r="L26" s="629"/>
      <c r="M26" s="328"/>
      <c r="N26" s="636"/>
      <c r="O26" s="636"/>
      <c r="P26" s="590" t="str">
        <f>'Key inputs'!H34</f>
        <v>2023 UY</v>
      </c>
      <c r="Q26" s="636"/>
      <c r="R26" s="638"/>
    </row>
    <row r="27" spans="2:18" ht="15" customHeight="1" thickBot="1" x14ac:dyDescent="0.25">
      <c r="B27" s="630"/>
      <c r="C27" s="631"/>
      <c r="D27" s="311"/>
      <c r="E27" s="739" t="s">
        <v>445</v>
      </c>
      <c r="F27" s="740"/>
      <c r="G27" s="740"/>
      <c r="H27" s="741"/>
      <c r="I27" s="738" t="s">
        <v>98</v>
      </c>
      <c r="K27" s="630"/>
      <c r="L27" s="631"/>
      <c r="M27" s="311"/>
      <c r="N27" s="739" t="s">
        <v>445</v>
      </c>
      <c r="O27" s="740"/>
      <c r="P27" s="740"/>
      <c r="Q27" s="741"/>
      <c r="R27" s="738" t="s">
        <v>98</v>
      </c>
    </row>
    <row r="28" spans="2:18" ht="30.75" thickBot="1" x14ac:dyDescent="0.25">
      <c r="B28" s="630"/>
      <c r="C28" s="632" t="str">
        <f>C6</f>
        <v>Year 2025</v>
      </c>
      <c r="D28" s="395" t="s">
        <v>192</v>
      </c>
      <c r="E28" s="314" t="s">
        <v>446</v>
      </c>
      <c r="F28" s="314" t="s">
        <v>447</v>
      </c>
      <c r="G28" s="314" t="s">
        <v>448</v>
      </c>
      <c r="H28" s="314" t="s">
        <v>449</v>
      </c>
      <c r="I28" s="725"/>
      <c r="K28" s="630"/>
      <c r="L28" s="635" t="str">
        <f>L6</f>
        <v>Year 2024</v>
      </c>
      <c r="M28" s="395" t="s">
        <v>192</v>
      </c>
      <c r="N28" s="314" t="s">
        <v>446</v>
      </c>
      <c r="O28" s="314" t="s">
        <v>447</v>
      </c>
      <c r="P28" s="314" t="s">
        <v>448</v>
      </c>
      <c r="Q28" s="314" t="s">
        <v>449</v>
      </c>
      <c r="R28" s="725"/>
    </row>
    <row r="29" spans="2:18" ht="15.75" thickBot="1" x14ac:dyDescent="0.25">
      <c r="B29" s="633"/>
      <c r="C29" s="634"/>
      <c r="D29" s="396"/>
      <c r="E29" s="313" t="s">
        <v>198</v>
      </c>
      <c r="F29" s="313" t="s">
        <v>199</v>
      </c>
      <c r="G29" s="313" t="s">
        <v>200</v>
      </c>
      <c r="H29" s="313" t="s">
        <v>392</v>
      </c>
      <c r="I29" s="321" t="s">
        <v>393</v>
      </c>
      <c r="K29" s="633"/>
      <c r="L29" s="634"/>
      <c r="M29" s="396"/>
      <c r="N29" s="313" t="s">
        <v>198</v>
      </c>
      <c r="O29" s="313" t="s">
        <v>199</v>
      </c>
      <c r="P29" s="313" t="s">
        <v>200</v>
      </c>
      <c r="Q29" s="313" t="s">
        <v>392</v>
      </c>
      <c r="R29" s="321" t="s">
        <v>393</v>
      </c>
    </row>
    <row r="30" spans="2:18" s="312" customFormat="1" ht="15" x14ac:dyDescent="0.2">
      <c r="B30" s="454"/>
      <c r="C30" s="450"/>
      <c r="D30" s="396"/>
      <c r="E30" s="502"/>
      <c r="F30" s="313"/>
      <c r="G30" s="313"/>
      <c r="H30" s="313"/>
      <c r="I30" s="321"/>
      <c r="K30" s="454"/>
      <c r="L30" s="450"/>
      <c r="M30" s="396"/>
      <c r="N30" s="502"/>
      <c r="O30" s="313"/>
      <c r="P30" s="313"/>
      <c r="Q30" s="313"/>
      <c r="R30" s="321"/>
    </row>
    <row r="31" spans="2:18" s="312" customFormat="1" ht="15" x14ac:dyDescent="0.25">
      <c r="B31" s="454">
        <v>1</v>
      </c>
      <c r="C31" s="518" t="s">
        <v>381</v>
      </c>
      <c r="D31" s="573" t="s">
        <v>450</v>
      </c>
      <c r="E31" s="212"/>
      <c r="F31" s="88"/>
      <c r="G31" s="88"/>
      <c r="H31" s="88"/>
      <c r="I31" s="164">
        <f t="shared" ref="I31" si="10">SUM(E31:H31)</f>
        <v>0</v>
      </c>
      <c r="K31" s="454">
        <v>1</v>
      </c>
      <c r="L31" s="518" t="s">
        <v>381</v>
      </c>
      <c r="M31" s="573" t="s">
        <v>450</v>
      </c>
      <c r="N31" s="114"/>
      <c r="O31" s="114"/>
      <c r="P31" s="92"/>
      <c r="Q31" s="92"/>
      <c r="R31" s="164">
        <f t="shared" ref="R31" si="11">SUM(N31:Q31)</f>
        <v>0</v>
      </c>
    </row>
    <row r="32" spans="2:18" ht="15" x14ac:dyDescent="0.25">
      <c r="B32" s="454">
        <f t="shared" ref="B32:B39" si="12">B31+1</f>
        <v>2</v>
      </c>
      <c r="C32" s="146" t="s">
        <v>383</v>
      </c>
      <c r="D32" s="573" t="s">
        <v>450</v>
      </c>
      <c r="E32" s="88"/>
      <c r="F32" s="88"/>
      <c r="G32" s="88"/>
      <c r="H32" s="88"/>
      <c r="I32" s="164">
        <f>SUM(E32:H32)</f>
        <v>0</v>
      </c>
      <c r="K32" s="454">
        <f t="shared" ref="K32:K39" si="13">K31+1</f>
        <v>2</v>
      </c>
      <c r="L32" s="146" t="s">
        <v>383</v>
      </c>
      <c r="M32" s="573" t="s">
        <v>450</v>
      </c>
      <c r="N32" s="92"/>
      <c r="O32" s="92"/>
      <c r="P32" s="92"/>
      <c r="Q32" s="92"/>
      <c r="R32" s="164">
        <f>SUM(N32:Q32)</f>
        <v>0</v>
      </c>
    </row>
    <row r="33" spans="2:18" ht="15" x14ac:dyDescent="0.25">
      <c r="B33" s="454">
        <f t="shared" si="12"/>
        <v>3</v>
      </c>
      <c r="C33" s="146" t="s">
        <v>384</v>
      </c>
      <c r="D33" s="573" t="s">
        <v>450</v>
      </c>
      <c r="E33" s="88"/>
      <c r="F33" s="88"/>
      <c r="G33" s="88"/>
      <c r="H33" s="88"/>
      <c r="I33" s="164">
        <f t="shared" ref="I33:I45" si="14">SUM(E33:H33)</f>
        <v>0</v>
      </c>
      <c r="K33" s="454">
        <f t="shared" si="13"/>
        <v>3</v>
      </c>
      <c r="L33" s="146" t="s">
        <v>384</v>
      </c>
      <c r="M33" s="573" t="s">
        <v>450</v>
      </c>
      <c r="N33" s="92"/>
      <c r="O33" s="92"/>
      <c r="P33" s="92"/>
      <c r="Q33" s="92"/>
      <c r="R33" s="164">
        <f t="shared" ref="R33:R45" si="15">SUM(N33:Q33)</f>
        <v>0</v>
      </c>
    </row>
    <row r="34" spans="2:18" ht="15" x14ac:dyDescent="0.25">
      <c r="B34" s="454">
        <f t="shared" si="12"/>
        <v>4</v>
      </c>
      <c r="C34" s="146" t="s">
        <v>385</v>
      </c>
      <c r="D34" s="573" t="s">
        <v>450</v>
      </c>
      <c r="E34" s="88"/>
      <c r="F34" s="88"/>
      <c r="G34" s="88"/>
      <c r="H34" s="88"/>
      <c r="I34" s="164">
        <f t="shared" si="14"/>
        <v>0</v>
      </c>
      <c r="K34" s="454">
        <f t="shared" si="13"/>
        <v>4</v>
      </c>
      <c r="L34" s="146" t="s">
        <v>385</v>
      </c>
      <c r="M34" s="573" t="s">
        <v>450</v>
      </c>
      <c r="N34" s="92"/>
      <c r="O34" s="92"/>
      <c r="P34" s="92"/>
      <c r="Q34" s="92"/>
      <c r="R34" s="164">
        <f t="shared" si="15"/>
        <v>0</v>
      </c>
    </row>
    <row r="35" spans="2:18" ht="15" x14ac:dyDescent="0.25">
      <c r="B35" s="454">
        <f t="shared" si="12"/>
        <v>5</v>
      </c>
      <c r="C35" s="146" t="s">
        <v>386</v>
      </c>
      <c r="D35" s="573" t="s">
        <v>450</v>
      </c>
      <c r="E35" s="88"/>
      <c r="F35" s="88"/>
      <c r="G35" s="88"/>
      <c r="H35" s="88"/>
      <c r="I35" s="164">
        <f t="shared" si="14"/>
        <v>0</v>
      </c>
      <c r="K35" s="454">
        <f t="shared" si="13"/>
        <v>5</v>
      </c>
      <c r="L35" s="146" t="s">
        <v>386</v>
      </c>
      <c r="M35" s="573" t="s">
        <v>450</v>
      </c>
      <c r="N35" s="92"/>
      <c r="O35" s="92"/>
      <c r="P35" s="92"/>
      <c r="Q35" s="92"/>
      <c r="R35" s="164">
        <f t="shared" si="15"/>
        <v>0</v>
      </c>
    </row>
    <row r="36" spans="2:18" ht="15" x14ac:dyDescent="0.25">
      <c r="B36" s="454">
        <f t="shared" si="12"/>
        <v>6</v>
      </c>
      <c r="C36" s="146" t="s">
        <v>387</v>
      </c>
      <c r="D36" s="573" t="s">
        <v>450</v>
      </c>
      <c r="E36" s="88"/>
      <c r="F36" s="88"/>
      <c r="G36" s="88"/>
      <c r="H36" s="88"/>
      <c r="I36" s="164">
        <f t="shared" si="14"/>
        <v>0</v>
      </c>
      <c r="K36" s="454">
        <f t="shared" si="13"/>
        <v>6</v>
      </c>
      <c r="L36" s="146" t="s">
        <v>387</v>
      </c>
      <c r="M36" s="573" t="s">
        <v>450</v>
      </c>
      <c r="N36" s="92"/>
      <c r="O36" s="92"/>
      <c r="P36" s="92"/>
      <c r="Q36" s="92"/>
      <c r="R36" s="164">
        <f t="shared" si="15"/>
        <v>0</v>
      </c>
    </row>
    <row r="37" spans="2:18" ht="15" x14ac:dyDescent="0.25">
      <c r="B37" s="454">
        <f t="shared" si="12"/>
        <v>7</v>
      </c>
      <c r="C37" s="146" t="s">
        <v>388</v>
      </c>
      <c r="D37" s="573" t="s">
        <v>450</v>
      </c>
      <c r="E37" s="88"/>
      <c r="F37" s="88"/>
      <c r="G37" s="88"/>
      <c r="H37" s="88"/>
      <c r="I37" s="164">
        <f t="shared" si="14"/>
        <v>0</v>
      </c>
      <c r="K37" s="454">
        <f t="shared" si="13"/>
        <v>7</v>
      </c>
      <c r="L37" s="146" t="s">
        <v>388</v>
      </c>
      <c r="M37" s="573" t="s">
        <v>450</v>
      </c>
      <c r="N37" s="92"/>
      <c r="O37" s="92"/>
      <c r="P37" s="92"/>
      <c r="Q37" s="92"/>
      <c r="R37" s="164">
        <f t="shared" si="15"/>
        <v>0</v>
      </c>
    </row>
    <row r="38" spans="2:18" ht="15" x14ac:dyDescent="0.25">
      <c r="B38" s="454">
        <f t="shared" si="12"/>
        <v>8</v>
      </c>
      <c r="C38" s="146" t="s">
        <v>389</v>
      </c>
      <c r="D38" s="573" t="s">
        <v>450</v>
      </c>
      <c r="E38" s="88"/>
      <c r="F38" s="88"/>
      <c r="G38" s="88"/>
      <c r="H38" s="88"/>
      <c r="I38" s="164">
        <f t="shared" si="14"/>
        <v>0</v>
      </c>
      <c r="K38" s="454">
        <f t="shared" si="13"/>
        <v>8</v>
      </c>
      <c r="L38" s="146" t="s">
        <v>389</v>
      </c>
      <c r="M38" s="573" t="s">
        <v>450</v>
      </c>
      <c r="N38" s="92"/>
      <c r="O38" s="92"/>
      <c r="P38" s="92"/>
      <c r="Q38" s="92"/>
      <c r="R38" s="164">
        <f t="shared" si="15"/>
        <v>0</v>
      </c>
    </row>
    <row r="39" spans="2:18" ht="15" x14ac:dyDescent="0.25">
      <c r="B39" s="454">
        <f t="shared" si="12"/>
        <v>9</v>
      </c>
      <c r="C39" s="146" t="s">
        <v>293</v>
      </c>
      <c r="D39" s="573" t="s">
        <v>450</v>
      </c>
      <c r="E39" s="88"/>
      <c r="F39" s="88"/>
      <c r="G39" s="88"/>
      <c r="H39" s="88"/>
      <c r="I39" s="164">
        <f t="shared" si="14"/>
        <v>0</v>
      </c>
      <c r="K39" s="454">
        <f t="shared" si="13"/>
        <v>9</v>
      </c>
      <c r="L39" s="146" t="s">
        <v>293</v>
      </c>
      <c r="M39" s="573" t="s">
        <v>450</v>
      </c>
      <c r="N39" s="92"/>
      <c r="O39" s="92"/>
      <c r="P39" s="92"/>
      <c r="Q39" s="92"/>
      <c r="R39" s="164">
        <f t="shared" si="15"/>
        <v>0</v>
      </c>
    </row>
    <row r="40" spans="2:18" ht="15" x14ac:dyDescent="0.25">
      <c r="B40" s="454">
        <f>B39+1</f>
        <v>10</v>
      </c>
      <c r="C40" s="145" t="s">
        <v>390</v>
      </c>
      <c r="D40" s="573" t="s">
        <v>450</v>
      </c>
      <c r="E40" s="88"/>
      <c r="F40" s="88"/>
      <c r="G40" s="88"/>
      <c r="H40" s="88"/>
      <c r="I40" s="164">
        <f t="shared" si="14"/>
        <v>0</v>
      </c>
      <c r="K40" s="454">
        <f>K39+1</f>
        <v>10</v>
      </c>
      <c r="L40" s="145" t="s">
        <v>390</v>
      </c>
      <c r="M40" s="573" t="s">
        <v>450</v>
      </c>
      <c r="N40" s="92"/>
      <c r="O40" s="92"/>
      <c r="P40" s="92"/>
      <c r="Q40" s="92"/>
      <c r="R40" s="164">
        <f t="shared" si="15"/>
        <v>0</v>
      </c>
    </row>
    <row r="41" spans="2:18" ht="15" x14ac:dyDescent="0.25">
      <c r="B41" s="454">
        <f>B40+1</f>
        <v>11</v>
      </c>
      <c r="C41" s="145" t="s">
        <v>305</v>
      </c>
      <c r="D41" s="573" t="s">
        <v>450</v>
      </c>
      <c r="E41" s="88"/>
      <c r="F41" s="88"/>
      <c r="G41" s="88"/>
      <c r="H41" s="88"/>
      <c r="I41" s="164">
        <f t="shared" si="14"/>
        <v>0</v>
      </c>
      <c r="K41" s="454">
        <f>K40+1</f>
        <v>11</v>
      </c>
      <c r="L41" s="145" t="s">
        <v>305</v>
      </c>
      <c r="M41" s="573" t="s">
        <v>450</v>
      </c>
      <c r="N41" s="92"/>
      <c r="O41" s="92"/>
      <c r="P41" s="92"/>
      <c r="Q41" s="92"/>
      <c r="R41" s="164">
        <f t="shared" si="15"/>
        <v>0</v>
      </c>
    </row>
    <row r="42" spans="2:18" ht="15" x14ac:dyDescent="0.25">
      <c r="B42" s="454">
        <f t="shared" ref="B42:B44" si="16">B41+1</f>
        <v>12</v>
      </c>
      <c r="C42" s="145" t="s">
        <v>307</v>
      </c>
      <c r="D42" s="573" t="s">
        <v>450</v>
      </c>
      <c r="E42" s="88"/>
      <c r="F42" s="88"/>
      <c r="G42" s="88"/>
      <c r="H42" s="88"/>
      <c r="I42" s="164">
        <f t="shared" si="14"/>
        <v>0</v>
      </c>
      <c r="K42" s="454">
        <f t="shared" ref="K42:K43" si="17">K41+1</f>
        <v>12</v>
      </c>
      <c r="L42" s="145" t="s">
        <v>307</v>
      </c>
      <c r="M42" s="573" t="s">
        <v>450</v>
      </c>
      <c r="N42" s="92"/>
      <c r="O42" s="92"/>
      <c r="P42" s="92"/>
      <c r="Q42" s="92"/>
      <c r="R42" s="164">
        <f t="shared" si="15"/>
        <v>0</v>
      </c>
    </row>
    <row r="43" spans="2:18" ht="15" x14ac:dyDescent="0.25">
      <c r="B43" s="454">
        <f t="shared" si="16"/>
        <v>13</v>
      </c>
      <c r="C43" s="145" t="s">
        <v>391</v>
      </c>
      <c r="D43" s="573" t="s">
        <v>450</v>
      </c>
      <c r="E43" s="88"/>
      <c r="F43" s="88"/>
      <c r="G43" s="88"/>
      <c r="H43" s="88"/>
      <c r="I43" s="164">
        <f t="shared" si="14"/>
        <v>0</v>
      </c>
      <c r="K43" s="454">
        <f t="shared" si="17"/>
        <v>13</v>
      </c>
      <c r="L43" s="145" t="s">
        <v>391</v>
      </c>
      <c r="M43" s="573" t="s">
        <v>450</v>
      </c>
      <c r="N43" s="92"/>
      <c r="O43" s="92"/>
      <c r="P43" s="92"/>
      <c r="Q43" s="92"/>
      <c r="R43" s="164">
        <f t="shared" si="15"/>
        <v>0</v>
      </c>
    </row>
    <row r="44" spans="2:18" ht="15" x14ac:dyDescent="0.25">
      <c r="B44" s="454">
        <f t="shared" si="16"/>
        <v>14</v>
      </c>
      <c r="C44" s="145" t="s">
        <v>164</v>
      </c>
      <c r="D44" s="573" t="s">
        <v>450</v>
      </c>
      <c r="E44" s="113"/>
      <c r="F44" s="88"/>
      <c r="G44" s="88"/>
      <c r="H44" s="88"/>
      <c r="I44" s="164">
        <f t="shared" si="14"/>
        <v>0</v>
      </c>
      <c r="K44" s="454">
        <v>14</v>
      </c>
      <c r="L44" s="145" t="s">
        <v>164</v>
      </c>
      <c r="M44" s="573" t="s">
        <v>450</v>
      </c>
      <c r="N44" s="92"/>
      <c r="O44" s="92"/>
      <c r="P44" s="92"/>
      <c r="Q44" s="92"/>
      <c r="R44" s="164">
        <f t="shared" si="15"/>
        <v>0</v>
      </c>
    </row>
    <row r="45" spans="2:18" ht="15" x14ac:dyDescent="0.25">
      <c r="B45" s="454">
        <v>15</v>
      </c>
      <c r="C45" s="145" t="s">
        <v>314</v>
      </c>
      <c r="D45" s="573" t="s">
        <v>450</v>
      </c>
      <c r="E45" s="88"/>
      <c r="F45" s="88"/>
      <c r="G45" s="88"/>
      <c r="H45" s="88"/>
      <c r="I45" s="164">
        <f t="shared" si="14"/>
        <v>0</v>
      </c>
      <c r="K45" s="454">
        <v>15</v>
      </c>
      <c r="L45" s="145" t="s">
        <v>314</v>
      </c>
      <c r="M45" s="573" t="s">
        <v>450</v>
      </c>
      <c r="N45" s="92"/>
      <c r="O45" s="92"/>
      <c r="P45" s="92"/>
      <c r="Q45" s="92"/>
      <c r="R45" s="164">
        <f t="shared" si="15"/>
        <v>0</v>
      </c>
    </row>
    <row r="46" spans="2:18" ht="15.75" thickBot="1" x14ac:dyDescent="0.25">
      <c r="B46" s="455">
        <v>16</v>
      </c>
      <c r="C46" s="147" t="s">
        <v>98</v>
      </c>
      <c r="D46" s="200" t="s">
        <v>450</v>
      </c>
      <c r="E46" s="572">
        <f t="shared" ref="E46:H46" si="18">SUM(E31:E45)</f>
        <v>0</v>
      </c>
      <c r="F46" s="572">
        <f t="shared" si="18"/>
        <v>0</v>
      </c>
      <c r="G46" s="572">
        <f t="shared" si="18"/>
        <v>0</v>
      </c>
      <c r="H46" s="572">
        <f t="shared" si="18"/>
        <v>0</v>
      </c>
      <c r="I46" s="164">
        <f>SUM(E46:H46)</f>
        <v>0</v>
      </c>
      <c r="K46" s="455">
        <v>16</v>
      </c>
      <c r="L46" s="147" t="s">
        <v>98</v>
      </c>
      <c r="M46" s="200" t="s">
        <v>450</v>
      </c>
      <c r="N46" s="161">
        <f>SUM(N31:N45)</f>
        <v>0</v>
      </c>
      <c r="O46" s="161">
        <f>SUM(O31:O45)</f>
        <v>0</v>
      </c>
      <c r="P46" s="161">
        <f t="shared" ref="P46" si="19">SUM(P31:P45)</f>
        <v>0</v>
      </c>
      <c r="Q46" s="161">
        <f t="shared" ref="Q46" si="20">SUM(Q31:Q45)</f>
        <v>0</v>
      </c>
      <c r="R46" s="164">
        <f>SUM(N46:Q46)</f>
        <v>0</v>
      </c>
    </row>
    <row r="47" spans="2:18" ht="15" thickBot="1" x14ac:dyDescent="0.25"/>
    <row r="48" spans="2:18" ht="15" x14ac:dyDescent="0.25">
      <c r="B48" s="628"/>
      <c r="C48" s="629"/>
      <c r="D48" s="328"/>
      <c r="E48" s="636"/>
      <c r="F48" s="636"/>
      <c r="G48" s="590" t="str">
        <f>'Key inputs'!H34</f>
        <v>2023 UY</v>
      </c>
      <c r="H48" s="636"/>
      <c r="I48" s="637"/>
      <c r="K48" s="628"/>
      <c r="L48" s="629"/>
      <c r="M48" s="328"/>
      <c r="N48" s="636"/>
      <c r="O48" s="636"/>
      <c r="P48" s="590" t="str">
        <f>'Key inputs'!I34</f>
        <v>2022 UY</v>
      </c>
      <c r="Q48" s="636"/>
      <c r="R48" s="638"/>
    </row>
    <row r="49" spans="2:18" ht="15" customHeight="1" thickBot="1" x14ac:dyDescent="0.25">
      <c r="B49" s="630"/>
      <c r="C49" s="631"/>
      <c r="D49" s="311"/>
      <c r="E49" s="739" t="s">
        <v>445</v>
      </c>
      <c r="F49" s="740"/>
      <c r="G49" s="740"/>
      <c r="H49" s="741"/>
      <c r="I49" s="738" t="s">
        <v>98</v>
      </c>
      <c r="K49" s="630"/>
      <c r="L49" s="631"/>
      <c r="M49" s="311"/>
      <c r="N49" s="739" t="s">
        <v>445</v>
      </c>
      <c r="O49" s="740"/>
      <c r="P49" s="740"/>
      <c r="Q49" s="741"/>
      <c r="R49" s="738" t="s">
        <v>98</v>
      </c>
    </row>
    <row r="50" spans="2:18" ht="30.75" thickBot="1" x14ac:dyDescent="0.25">
      <c r="B50" s="630"/>
      <c r="C50" s="632" t="str">
        <f>C28</f>
        <v>Year 2025</v>
      </c>
      <c r="D50" s="395" t="s">
        <v>192</v>
      </c>
      <c r="E50" s="314" t="s">
        <v>446</v>
      </c>
      <c r="F50" s="314" t="s">
        <v>447</v>
      </c>
      <c r="G50" s="314" t="s">
        <v>448</v>
      </c>
      <c r="H50" s="314" t="s">
        <v>449</v>
      </c>
      <c r="I50" s="725"/>
      <c r="K50" s="630"/>
      <c r="L50" s="635" t="str">
        <f>L28</f>
        <v>Year 2024</v>
      </c>
      <c r="M50" s="395" t="s">
        <v>192</v>
      </c>
      <c r="N50" s="314" t="s">
        <v>446</v>
      </c>
      <c r="O50" s="314" t="s">
        <v>447</v>
      </c>
      <c r="P50" s="314" t="s">
        <v>448</v>
      </c>
      <c r="Q50" s="314" t="s">
        <v>449</v>
      </c>
      <c r="R50" s="725"/>
    </row>
    <row r="51" spans="2:18" ht="15.75" thickBot="1" x14ac:dyDescent="0.25">
      <c r="B51" s="633"/>
      <c r="C51" s="634"/>
      <c r="D51" s="396"/>
      <c r="E51" s="313" t="s">
        <v>394</v>
      </c>
      <c r="F51" s="313" t="s">
        <v>395</v>
      </c>
      <c r="G51" s="313" t="s">
        <v>396</v>
      </c>
      <c r="H51" s="313" t="s">
        <v>397</v>
      </c>
      <c r="I51" s="321" t="s">
        <v>398</v>
      </c>
      <c r="K51" s="633"/>
      <c r="L51" s="634"/>
      <c r="M51" s="396"/>
      <c r="N51" s="313" t="s">
        <v>394</v>
      </c>
      <c r="O51" s="313" t="s">
        <v>395</v>
      </c>
      <c r="P51" s="313" t="s">
        <v>396</v>
      </c>
      <c r="Q51" s="313" t="s">
        <v>397</v>
      </c>
      <c r="R51" s="321" t="s">
        <v>398</v>
      </c>
    </row>
    <row r="52" spans="2:18" s="312" customFormat="1" ht="15" x14ac:dyDescent="0.2">
      <c r="B52" s="454"/>
      <c r="C52" s="450"/>
      <c r="D52" s="396"/>
      <c r="E52" s="502"/>
      <c r="F52" s="313"/>
      <c r="G52" s="313"/>
      <c r="H52" s="313"/>
      <c r="I52" s="321"/>
      <c r="K52" s="454"/>
      <c r="L52" s="450"/>
      <c r="M52" s="396"/>
      <c r="N52" s="502"/>
      <c r="O52" s="313"/>
      <c r="P52" s="313"/>
      <c r="Q52" s="313"/>
      <c r="R52" s="321"/>
    </row>
    <row r="53" spans="2:18" s="312" customFormat="1" ht="15" x14ac:dyDescent="0.25">
      <c r="B53" s="454">
        <v>1</v>
      </c>
      <c r="C53" s="518" t="s">
        <v>381</v>
      </c>
      <c r="D53" s="573" t="s">
        <v>450</v>
      </c>
      <c r="E53" s="212"/>
      <c r="F53" s="88"/>
      <c r="G53" s="88"/>
      <c r="H53" s="88"/>
      <c r="I53" s="164">
        <f t="shared" ref="I53" si="21">SUM(E53:H53)</f>
        <v>0</v>
      </c>
      <c r="K53" s="454">
        <v>1</v>
      </c>
      <c r="L53" s="518" t="s">
        <v>381</v>
      </c>
      <c r="M53" s="573" t="s">
        <v>450</v>
      </c>
      <c r="N53" s="114"/>
      <c r="O53" s="114"/>
      <c r="P53" s="92"/>
      <c r="Q53" s="92"/>
      <c r="R53" s="164">
        <f t="shared" ref="R53" si="22">SUM(N53:Q53)</f>
        <v>0</v>
      </c>
    </row>
    <row r="54" spans="2:18" ht="15" x14ac:dyDescent="0.25">
      <c r="B54" s="454">
        <f t="shared" ref="B54:B61" si="23">B53+1</f>
        <v>2</v>
      </c>
      <c r="C54" s="146" t="s">
        <v>383</v>
      </c>
      <c r="D54" s="573" t="s">
        <v>450</v>
      </c>
      <c r="E54" s="88"/>
      <c r="F54" s="88"/>
      <c r="G54" s="88"/>
      <c r="H54" s="88"/>
      <c r="I54" s="164">
        <f>SUM(E54:H54)</f>
        <v>0</v>
      </c>
      <c r="K54" s="454">
        <f t="shared" ref="K54:K61" si="24">K53+1</f>
        <v>2</v>
      </c>
      <c r="L54" s="146" t="s">
        <v>383</v>
      </c>
      <c r="M54" s="573" t="s">
        <v>450</v>
      </c>
      <c r="N54" s="92"/>
      <c r="O54" s="92"/>
      <c r="P54" s="92"/>
      <c r="Q54" s="92"/>
      <c r="R54" s="164">
        <f>SUM(N54:Q54)</f>
        <v>0</v>
      </c>
    </row>
    <row r="55" spans="2:18" ht="15" x14ac:dyDescent="0.25">
      <c r="B55" s="454">
        <f t="shared" si="23"/>
        <v>3</v>
      </c>
      <c r="C55" s="146" t="s">
        <v>384</v>
      </c>
      <c r="D55" s="573" t="s">
        <v>450</v>
      </c>
      <c r="E55" s="88"/>
      <c r="F55" s="88"/>
      <c r="G55" s="88"/>
      <c r="H55" s="88"/>
      <c r="I55" s="164">
        <f t="shared" ref="I55:I66" si="25">SUM(E55:H55)</f>
        <v>0</v>
      </c>
      <c r="K55" s="454">
        <f t="shared" si="24"/>
        <v>3</v>
      </c>
      <c r="L55" s="146" t="s">
        <v>384</v>
      </c>
      <c r="M55" s="573" t="s">
        <v>450</v>
      </c>
      <c r="N55" s="92"/>
      <c r="O55" s="92"/>
      <c r="P55" s="92"/>
      <c r="Q55" s="92"/>
      <c r="R55" s="164">
        <f t="shared" ref="R55:R66" si="26">SUM(N55:Q55)</f>
        <v>0</v>
      </c>
    </row>
    <row r="56" spans="2:18" ht="15" x14ac:dyDescent="0.25">
      <c r="B56" s="454">
        <f t="shared" si="23"/>
        <v>4</v>
      </c>
      <c r="C56" s="146" t="s">
        <v>385</v>
      </c>
      <c r="D56" s="573" t="s">
        <v>450</v>
      </c>
      <c r="E56" s="88"/>
      <c r="F56" s="88"/>
      <c r="G56" s="88"/>
      <c r="H56" s="88"/>
      <c r="I56" s="164">
        <f t="shared" si="25"/>
        <v>0</v>
      </c>
      <c r="K56" s="454">
        <f t="shared" si="24"/>
        <v>4</v>
      </c>
      <c r="L56" s="146" t="s">
        <v>385</v>
      </c>
      <c r="M56" s="573" t="s">
        <v>450</v>
      </c>
      <c r="N56" s="92"/>
      <c r="O56" s="92"/>
      <c r="P56" s="92"/>
      <c r="Q56" s="92"/>
      <c r="R56" s="164">
        <f t="shared" si="26"/>
        <v>0</v>
      </c>
    </row>
    <row r="57" spans="2:18" ht="15" x14ac:dyDescent="0.25">
      <c r="B57" s="454">
        <f t="shared" si="23"/>
        <v>5</v>
      </c>
      <c r="C57" s="146" t="s">
        <v>386</v>
      </c>
      <c r="D57" s="573" t="s">
        <v>450</v>
      </c>
      <c r="E57" s="88"/>
      <c r="F57" s="88"/>
      <c r="G57" s="88"/>
      <c r="H57" s="88"/>
      <c r="I57" s="164">
        <f t="shared" si="25"/>
        <v>0</v>
      </c>
      <c r="K57" s="454">
        <f t="shared" si="24"/>
        <v>5</v>
      </c>
      <c r="L57" s="146" t="s">
        <v>386</v>
      </c>
      <c r="M57" s="573" t="s">
        <v>450</v>
      </c>
      <c r="N57" s="92"/>
      <c r="O57" s="92"/>
      <c r="P57" s="92"/>
      <c r="Q57" s="92"/>
      <c r="R57" s="164">
        <f t="shared" si="26"/>
        <v>0</v>
      </c>
    </row>
    <row r="58" spans="2:18" ht="15" x14ac:dyDescent="0.25">
      <c r="B58" s="454">
        <f t="shared" si="23"/>
        <v>6</v>
      </c>
      <c r="C58" s="146" t="s">
        <v>387</v>
      </c>
      <c r="D58" s="573" t="s">
        <v>450</v>
      </c>
      <c r="E58" s="88"/>
      <c r="F58" s="88"/>
      <c r="G58" s="88"/>
      <c r="H58" s="88"/>
      <c r="I58" s="164">
        <f t="shared" si="25"/>
        <v>0</v>
      </c>
      <c r="K58" s="454">
        <f t="shared" si="24"/>
        <v>6</v>
      </c>
      <c r="L58" s="146" t="s">
        <v>387</v>
      </c>
      <c r="M58" s="573" t="s">
        <v>450</v>
      </c>
      <c r="N58" s="92"/>
      <c r="O58" s="92"/>
      <c r="P58" s="92"/>
      <c r="Q58" s="92"/>
      <c r="R58" s="164">
        <f t="shared" si="26"/>
        <v>0</v>
      </c>
    </row>
    <row r="59" spans="2:18" ht="15" x14ac:dyDescent="0.25">
      <c r="B59" s="454">
        <f t="shared" si="23"/>
        <v>7</v>
      </c>
      <c r="C59" s="146" t="s">
        <v>388</v>
      </c>
      <c r="D59" s="573" t="s">
        <v>450</v>
      </c>
      <c r="E59" s="88"/>
      <c r="F59" s="88"/>
      <c r="G59" s="88"/>
      <c r="H59" s="88"/>
      <c r="I59" s="164">
        <f t="shared" si="25"/>
        <v>0</v>
      </c>
      <c r="K59" s="454">
        <f t="shared" si="24"/>
        <v>7</v>
      </c>
      <c r="L59" s="146" t="s">
        <v>388</v>
      </c>
      <c r="M59" s="573" t="s">
        <v>450</v>
      </c>
      <c r="N59" s="92"/>
      <c r="O59" s="92"/>
      <c r="P59" s="92"/>
      <c r="Q59" s="92"/>
      <c r="R59" s="164">
        <f t="shared" si="26"/>
        <v>0</v>
      </c>
    </row>
    <row r="60" spans="2:18" ht="15" x14ac:dyDescent="0.25">
      <c r="B60" s="454">
        <f t="shared" si="23"/>
        <v>8</v>
      </c>
      <c r="C60" s="146" t="s">
        <v>389</v>
      </c>
      <c r="D60" s="573" t="s">
        <v>450</v>
      </c>
      <c r="E60" s="88"/>
      <c r="F60" s="88"/>
      <c r="G60" s="88"/>
      <c r="H60" s="88"/>
      <c r="I60" s="164">
        <f t="shared" si="25"/>
        <v>0</v>
      </c>
      <c r="K60" s="454">
        <f t="shared" si="24"/>
        <v>8</v>
      </c>
      <c r="L60" s="146" t="s">
        <v>389</v>
      </c>
      <c r="M60" s="573" t="s">
        <v>450</v>
      </c>
      <c r="N60" s="92"/>
      <c r="O60" s="92"/>
      <c r="P60" s="92"/>
      <c r="Q60" s="92"/>
      <c r="R60" s="164">
        <f t="shared" si="26"/>
        <v>0</v>
      </c>
    </row>
    <row r="61" spans="2:18" ht="15" x14ac:dyDescent="0.25">
      <c r="B61" s="454">
        <f t="shared" si="23"/>
        <v>9</v>
      </c>
      <c r="C61" s="146" t="s">
        <v>293</v>
      </c>
      <c r="D61" s="573" t="s">
        <v>450</v>
      </c>
      <c r="E61" s="88"/>
      <c r="F61" s="88"/>
      <c r="G61" s="88"/>
      <c r="H61" s="88"/>
      <c r="I61" s="164">
        <f t="shared" si="25"/>
        <v>0</v>
      </c>
      <c r="K61" s="454">
        <f t="shared" si="24"/>
        <v>9</v>
      </c>
      <c r="L61" s="146" t="s">
        <v>293</v>
      </c>
      <c r="M61" s="573" t="s">
        <v>450</v>
      </c>
      <c r="N61" s="92"/>
      <c r="O61" s="92"/>
      <c r="P61" s="92"/>
      <c r="Q61" s="92"/>
      <c r="R61" s="164">
        <f t="shared" si="26"/>
        <v>0</v>
      </c>
    </row>
    <row r="62" spans="2:18" ht="15" x14ac:dyDescent="0.25">
      <c r="B62" s="454">
        <f>B61+1</f>
        <v>10</v>
      </c>
      <c r="C62" s="145" t="s">
        <v>390</v>
      </c>
      <c r="D62" s="573" t="s">
        <v>450</v>
      </c>
      <c r="E62" s="88"/>
      <c r="F62" s="88"/>
      <c r="G62" s="88"/>
      <c r="H62" s="88"/>
      <c r="I62" s="164">
        <f t="shared" si="25"/>
        <v>0</v>
      </c>
      <c r="K62" s="454">
        <f>K61+1</f>
        <v>10</v>
      </c>
      <c r="L62" s="145" t="s">
        <v>390</v>
      </c>
      <c r="M62" s="573" t="s">
        <v>450</v>
      </c>
      <c r="N62" s="92"/>
      <c r="O62" s="92"/>
      <c r="P62" s="92"/>
      <c r="Q62" s="92"/>
      <c r="R62" s="164">
        <f t="shared" si="26"/>
        <v>0</v>
      </c>
    </row>
    <row r="63" spans="2:18" ht="15" x14ac:dyDescent="0.25">
      <c r="B63" s="454">
        <f>B62+1</f>
        <v>11</v>
      </c>
      <c r="C63" s="145" t="s">
        <v>305</v>
      </c>
      <c r="D63" s="573" t="s">
        <v>450</v>
      </c>
      <c r="E63" s="88"/>
      <c r="F63" s="88"/>
      <c r="G63" s="88"/>
      <c r="H63" s="88"/>
      <c r="I63" s="164">
        <f t="shared" si="25"/>
        <v>0</v>
      </c>
      <c r="K63" s="454">
        <f>K62+1</f>
        <v>11</v>
      </c>
      <c r="L63" s="145" t="s">
        <v>305</v>
      </c>
      <c r="M63" s="573" t="s">
        <v>450</v>
      </c>
      <c r="N63" s="92"/>
      <c r="O63" s="92"/>
      <c r="P63" s="92"/>
      <c r="Q63" s="92"/>
      <c r="R63" s="164">
        <f t="shared" si="26"/>
        <v>0</v>
      </c>
    </row>
    <row r="64" spans="2:18" ht="15" x14ac:dyDescent="0.25">
      <c r="B64" s="454">
        <f t="shared" ref="B64:B66" si="27">B63+1</f>
        <v>12</v>
      </c>
      <c r="C64" s="145" t="s">
        <v>307</v>
      </c>
      <c r="D64" s="573" t="s">
        <v>450</v>
      </c>
      <c r="E64" s="88"/>
      <c r="F64" s="88"/>
      <c r="G64" s="88"/>
      <c r="H64" s="88"/>
      <c r="I64" s="164">
        <f t="shared" si="25"/>
        <v>0</v>
      </c>
      <c r="K64" s="454">
        <f t="shared" ref="K64:K65" si="28">K63+1</f>
        <v>12</v>
      </c>
      <c r="L64" s="145" t="s">
        <v>307</v>
      </c>
      <c r="M64" s="573" t="s">
        <v>450</v>
      </c>
      <c r="N64" s="92"/>
      <c r="O64" s="92"/>
      <c r="P64" s="92"/>
      <c r="Q64" s="92"/>
      <c r="R64" s="164">
        <f t="shared" si="26"/>
        <v>0</v>
      </c>
    </row>
    <row r="65" spans="2:18" ht="15" x14ac:dyDescent="0.25">
      <c r="B65" s="454">
        <f t="shared" si="27"/>
        <v>13</v>
      </c>
      <c r="C65" s="145" t="s">
        <v>391</v>
      </c>
      <c r="D65" s="573" t="s">
        <v>450</v>
      </c>
      <c r="E65" s="88"/>
      <c r="F65" s="88"/>
      <c r="G65" s="88"/>
      <c r="H65" s="88"/>
      <c r="I65" s="164">
        <f t="shared" si="25"/>
        <v>0</v>
      </c>
      <c r="K65" s="454">
        <f t="shared" si="28"/>
        <v>13</v>
      </c>
      <c r="L65" s="145" t="s">
        <v>391</v>
      </c>
      <c r="M65" s="573" t="s">
        <v>450</v>
      </c>
      <c r="N65" s="92"/>
      <c r="O65" s="92"/>
      <c r="P65" s="92"/>
      <c r="Q65" s="92"/>
      <c r="R65" s="164">
        <f t="shared" si="26"/>
        <v>0</v>
      </c>
    </row>
    <row r="66" spans="2:18" ht="15" x14ac:dyDescent="0.25">
      <c r="B66" s="454">
        <f t="shared" si="27"/>
        <v>14</v>
      </c>
      <c r="C66" s="145" t="s">
        <v>164</v>
      </c>
      <c r="D66" s="573" t="s">
        <v>450</v>
      </c>
      <c r="E66" s="113"/>
      <c r="F66" s="88"/>
      <c r="G66" s="88"/>
      <c r="H66" s="88"/>
      <c r="I66" s="164">
        <f t="shared" si="25"/>
        <v>0</v>
      </c>
      <c r="K66" s="454">
        <v>14</v>
      </c>
      <c r="L66" s="145" t="s">
        <v>164</v>
      </c>
      <c r="M66" s="573" t="s">
        <v>450</v>
      </c>
      <c r="N66" s="92"/>
      <c r="O66" s="92"/>
      <c r="P66" s="92"/>
      <c r="Q66" s="92"/>
      <c r="R66" s="164">
        <f t="shared" si="26"/>
        <v>0</v>
      </c>
    </row>
    <row r="67" spans="2:18" ht="15" x14ac:dyDescent="0.25">
      <c r="B67" s="454">
        <v>15</v>
      </c>
      <c r="C67" s="145" t="s">
        <v>314</v>
      </c>
      <c r="D67" s="573" t="s">
        <v>450</v>
      </c>
      <c r="E67" s="88"/>
      <c r="F67" s="88"/>
      <c r="G67" s="88"/>
      <c r="H67" s="88"/>
      <c r="I67" s="164">
        <f>SUM(E67:H67)</f>
        <v>0</v>
      </c>
      <c r="K67" s="454">
        <v>15</v>
      </c>
      <c r="L67" s="145" t="s">
        <v>314</v>
      </c>
      <c r="M67" s="573" t="s">
        <v>450</v>
      </c>
      <c r="N67" s="92"/>
      <c r="O67" s="92"/>
      <c r="P67" s="92"/>
      <c r="Q67" s="92"/>
      <c r="R67" s="164">
        <f>SUM(N67:Q67)</f>
        <v>0</v>
      </c>
    </row>
    <row r="68" spans="2:18" ht="15.75" thickBot="1" x14ac:dyDescent="0.25">
      <c r="B68" s="455">
        <v>16</v>
      </c>
      <c r="C68" s="147" t="s">
        <v>98</v>
      </c>
      <c r="D68" s="200" t="s">
        <v>450</v>
      </c>
      <c r="E68" s="572">
        <f>SUM(E53:E67)</f>
        <v>0</v>
      </c>
      <c r="F68" s="161">
        <f>SUM(F53:F67)</f>
        <v>0</v>
      </c>
      <c r="G68" s="161">
        <f t="shared" ref="G68:H68" si="29">SUM(G53:G67)</f>
        <v>0</v>
      </c>
      <c r="H68" s="161">
        <f t="shared" si="29"/>
        <v>0</v>
      </c>
      <c r="I68" s="164">
        <f>SUM(E68:H68)</f>
        <v>0</v>
      </c>
      <c r="K68" s="455">
        <v>16</v>
      </c>
      <c r="L68" s="147" t="s">
        <v>98</v>
      </c>
      <c r="M68" s="200" t="s">
        <v>450</v>
      </c>
      <c r="N68" s="161">
        <f>SUM(N53:N67)</f>
        <v>0</v>
      </c>
      <c r="O68" s="161">
        <f>SUM(O53:O67)</f>
        <v>0</v>
      </c>
      <c r="P68" s="161">
        <f t="shared" ref="P68" si="30">SUM(P53:P67)</f>
        <v>0</v>
      </c>
      <c r="Q68" s="161">
        <f t="shared" ref="Q68" si="31">SUM(Q53:Q67)</f>
        <v>0</v>
      </c>
      <c r="R68" s="164">
        <f>SUM(N68:Q68)</f>
        <v>0</v>
      </c>
    </row>
    <row r="69" spans="2:18" ht="15" hidden="1" outlineLevel="1" thickBot="1" x14ac:dyDescent="0.25"/>
    <row r="70" spans="2:18" ht="15" hidden="1" outlineLevel="1" x14ac:dyDescent="0.25">
      <c r="B70" s="628"/>
      <c r="C70" s="629"/>
      <c r="D70" s="328"/>
      <c r="E70" s="636"/>
      <c r="F70" s="636"/>
      <c r="G70" s="590" t="str">
        <f>LEFT(G48,4)-1&amp;" UY"</f>
        <v>2022 UY</v>
      </c>
      <c r="H70" s="636"/>
      <c r="I70" s="637"/>
      <c r="K70" s="628"/>
      <c r="L70" s="629"/>
      <c r="M70" s="328"/>
      <c r="N70" s="636"/>
      <c r="O70" s="636"/>
      <c r="P70" s="590" t="str">
        <f>LEFT(P48,4)-1&amp;" UY"</f>
        <v>2021 UY</v>
      </c>
      <c r="Q70" s="636"/>
      <c r="R70" s="638"/>
    </row>
    <row r="71" spans="2:18" ht="15" hidden="1" customHeight="1" outlineLevel="1" thickBot="1" x14ac:dyDescent="0.25">
      <c r="B71" s="630"/>
      <c r="C71" s="631"/>
      <c r="D71" s="311"/>
      <c r="E71" s="739" t="s">
        <v>445</v>
      </c>
      <c r="F71" s="740"/>
      <c r="G71" s="740"/>
      <c r="H71" s="741"/>
      <c r="I71" s="738" t="s">
        <v>98</v>
      </c>
      <c r="K71" s="630"/>
      <c r="L71" s="631"/>
      <c r="M71" s="311"/>
      <c r="N71" s="739" t="s">
        <v>445</v>
      </c>
      <c r="O71" s="740"/>
      <c r="P71" s="740"/>
      <c r="Q71" s="741"/>
      <c r="R71" s="738" t="s">
        <v>98</v>
      </c>
    </row>
    <row r="72" spans="2:18" ht="30.75" hidden="1" outlineLevel="1" thickBot="1" x14ac:dyDescent="0.25">
      <c r="B72" s="630"/>
      <c r="C72" s="632" t="str">
        <f>C50</f>
        <v>Year 2025</v>
      </c>
      <c r="D72" s="395" t="s">
        <v>192</v>
      </c>
      <c r="E72" s="314" t="s">
        <v>446</v>
      </c>
      <c r="F72" s="314" t="s">
        <v>447</v>
      </c>
      <c r="G72" s="314" t="s">
        <v>448</v>
      </c>
      <c r="H72" s="314" t="s">
        <v>449</v>
      </c>
      <c r="I72" s="725"/>
      <c r="K72" s="630"/>
      <c r="L72" s="635" t="str">
        <f>L50</f>
        <v>Year 2024</v>
      </c>
      <c r="M72" s="395" t="s">
        <v>192</v>
      </c>
      <c r="N72" s="314" t="s">
        <v>446</v>
      </c>
      <c r="O72" s="314" t="s">
        <v>447</v>
      </c>
      <c r="P72" s="314" t="s">
        <v>448</v>
      </c>
      <c r="Q72" s="314" t="s">
        <v>449</v>
      </c>
      <c r="R72" s="725"/>
    </row>
    <row r="73" spans="2:18" ht="15.75" hidden="1" outlineLevel="1" thickBot="1" x14ac:dyDescent="0.25">
      <c r="B73" s="633"/>
      <c r="C73" s="634"/>
      <c r="D73" s="396"/>
      <c r="E73" s="313" t="s">
        <v>399</v>
      </c>
      <c r="F73" s="313" t="s">
        <v>400</v>
      </c>
      <c r="G73" s="313" t="s">
        <v>401</v>
      </c>
      <c r="H73" s="313" t="s">
        <v>402</v>
      </c>
      <c r="I73" s="321" t="s">
        <v>403</v>
      </c>
      <c r="K73" s="633"/>
      <c r="L73" s="634"/>
      <c r="M73" s="396"/>
      <c r="N73" s="313" t="s">
        <v>399</v>
      </c>
      <c r="O73" s="313" t="s">
        <v>400</v>
      </c>
      <c r="P73" s="313" t="s">
        <v>401</v>
      </c>
      <c r="Q73" s="313" t="s">
        <v>402</v>
      </c>
      <c r="R73" s="321" t="s">
        <v>403</v>
      </c>
    </row>
    <row r="74" spans="2:18" s="312" customFormat="1" ht="15" hidden="1" outlineLevel="1" x14ac:dyDescent="0.2">
      <c r="B74" s="454"/>
      <c r="C74" s="450"/>
      <c r="D74" s="396"/>
      <c r="E74" s="502"/>
      <c r="F74" s="313"/>
      <c r="G74" s="313"/>
      <c r="H74" s="313"/>
      <c r="I74" s="321"/>
      <c r="K74" s="454"/>
      <c r="L74" s="450"/>
      <c r="M74" s="396"/>
      <c r="N74" s="502"/>
      <c r="O74" s="313"/>
      <c r="P74" s="313"/>
      <c r="Q74" s="313"/>
      <c r="R74" s="321"/>
    </row>
    <row r="75" spans="2:18" s="312" customFormat="1" ht="15" hidden="1" outlineLevel="1" x14ac:dyDescent="0.25">
      <c r="B75" s="454">
        <v>1</v>
      </c>
      <c r="C75" s="518" t="s">
        <v>381</v>
      </c>
      <c r="D75" s="573" t="s">
        <v>450</v>
      </c>
      <c r="E75" s="212"/>
      <c r="F75" s="88"/>
      <c r="G75" s="88"/>
      <c r="H75" s="88"/>
      <c r="I75" s="164">
        <f t="shared" ref="I75" si="32">SUM(E75:H75)</f>
        <v>0</v>
      </c>
      <c r="K75" s="454">
        <v>1</v>
      </c>
      <c r="L75" s="518" t="s">
        <v>381</v>
      </c>
      <c r="M75" s="573" t="s">
        <v>450</v>
      </c>
      <c r="N75" s="114"/>
      <c r="O75" s="114"/>
      <c r="P75" s="92"/>
      <c r="Q75" s="92"/>
      <c r="R75" s="164">
        <f t="shared" ref="R75" si="33">SUM(N75:Q75)</f>
        <v>0</v>
      </c>
    </row>
    <row r="76" spans="2:18" ht="15" hidden="1" outlineLevel="1" x14ac:dyDescent="0.25">
      <c r="B76" s="454">
        <f t="shared" ref="B76:B83" si="34">B75+1</f>
        <v>2</v>
      </c>
      <c r="C76" s="146" t="s">
        <v>383</v>
      </c>
      <c r="D76" s="573" t="s">
        <v>450</v>
      </c>
      <c r="E76" s="88"/>
      <c r="F76" s="88"/>
      <c r="G76" s="88"/>
      <c r="H76" s="88"/>
      <c r="I76" s="164">
        <f>SUM(E76:H76)</f>
        <v>0</v>
      </c>
      <c r="K76" s="454">
        <f t="shared" ref="K76:K83" si="35">K75+1</f>
        <v>2</v>
      </c>
      <c r="L76" s="146" t="s">
        <v>383</v>
      </c>
      <c r="M76" s="573" t="s">
        <v>450</v>
      </c>
      <c r="N76" s="92"/>
      <c r="O76" s="92"/>
      <c r="P76" s="92"/>
      <c r="Q76" s="92"/>
      <c r="R76" s="164">
        <f>SUM(N76:Q76)</f>
        <v>0</v>
      </c>
    </row>
    <row r="77" spans="2:18" ht="15" hidden="1" outlineLevel="1" x14ac:dyDescent="0.25">
      <c r="B77" s="454">
        <f t="shared" si="34"/>
        <v>3</v>
      </c>
      <c r="C77" s="146" t="s">
        <v>384</v>
      </c>
      <c r="D77" s="573" t="s">
        <v>450</v>
      </c>
      <c r="E77" s="88"/>
      <c r="F77" s="88"/>
      <c r="G77" s="88"/>
      <c r="H77" s="88"/>
      <c r="I77" s="164">
        <f t="shared" ref="I77:I89" si="36">SUM(E77:H77)</f>
        <v>0</v>
      </c>
      <c r="K77" s="454">
        <f t="shared" si="35"/>
        <v>3</v>
      </c>
      <c r="L77" s="146" t="s">
        <v>384</v>
      </c>
      <c r="M77" s="573" t="s">
        <v>450</v>
      </c>
      <c r="N77" s="92"/>
      <c r="O77" s="92"/>
      <c r="P77" s="92"/>
      <c r="Q77" s="92"/>
      <c r="R77" s="164">
        <f t="shared" ref="R77:R89" si="37">SUM(N77:Q77)</f>
        <v>0</v>
      </c>
    </row>
    <row r="78" spans="2:18" ht="15" hidden="1" outlineLevel="1" x14ac:dyDescent="0.25">
      <c r="B78" s="454">
        <f t="shared" si="34"/>
        <v>4</v>
      </c>
      <c r="C78" s="146" t="s">
        <v>385</v>
      </c>
      <c r="D78" s="573" t="s">
        <v>450</v>
      </c>
      <c r="E78" s="88"/>
      <c r="F78" s="88"/>
      <c r="G78" s="88"/>
      <c r="H78" s="88"/>
      <c r="I78" s="164">
        <f t="shared" si="36"/>
        <v>0</v>
      </c>
      <c r="K78" s="454">
        <f t="shared" si="35"/>
        <v>4</v>
      </c>
      <c r="L78" s="146" t="s">
        <v>385</v>
      </c>
      <c r="M78" s="573" t="s">
        <v>450</v>
      </c>
      <c r="N78" s="92"/>
      <c r="O78" s="92"/>
      <c r="P78" s="92"/>
      <c r="Q78" s="92"/>
      <c r="R78" s="164">
        <f t="shared" si="37"/>
        <v>0</v>
      </c>
    </row>
    <row r="79" spans="2:18" ht="15" hidden="1" outlineLevel="1" x14ac:dyDescent="0.25">
      <c r="B79" s="454">
        <f t="shared" si="34"/>
        <v>5</v>
      </c>
      <c r="C79" s="146" t="s">
        <v>386</v>
      </c>
      <c r="D79" s="573" t="s">
        <v>450</v>
      </c>
      <c r="E79" s="88"/>
      <c r="F79" s="88"/>
      <c r="G79" s="88"/>
      <c r="H79" s="88"/>
      <c r="I79" s="164">
        <f t="shared" si="36"/>
        <v>0</v>
      </c>
      <c r="K79" s="454">
        <f t="shared" si="35"/>
        <v>5</v>
      </c>
      <c r="L79" s="146" t="s">
        <v>386</v>
      </c>
      <c r="M79" s="573" t="s">
        <v>450</v>
      </c>
      <c r="N79" s="92"/>
      <c r="O79" s="92"/>
      <c r="P79" s="92"/>
      <c r="Q79" s="92"/>
      <c r="R79" s="164">
        <f t="shared" si="37"/>
        <v>0</v>
      </c>
    </row>
    <row r="80" spans="2:18" ht="15" hidden="1" outlineLevel="1" x14ac:dyDescent="0.25">
      <c r="B80" s="454">
        <f t="shared" si="34"/>
        <v>6</v>
      </c>
      <c r="C80" s="146" t="s">
        <v>387</v>
      </c>
      <c r="D80" s="573" t="s">
        <v>450</v>
      </c>
      <c r="E80" s="88"/>
      <c r="F80" s="88"/>
      <c r="G80" s="88"/>
      <c r="H80" s="88"/>
      <c r="I80" s="164">
        <f t="shared" si="36"/>
        <v>0</v>
      </c>
      <c r="K80" s="454">
        <f t="shared" si="35"/>
        <v>6</v>
      </c>
      <c r="L80" s="146" t="s">
        <v>387</v>
      </c>
      <c r="M80" s="573" t="s">
        <v>450</v>
      </c>
      <c r="N80" s="92"/>
      <c r="O80" s="92"/>
      <c r="P80" s="92"/>
      <c r="Q80" s="92"/>
      <c r="R80" s="164">
        <f t="shared" si="37"/>
        <v>0</v>
      </c>
    </row>
    <row r="81" spans="2:18" ht="15" hidden="1" outlineLevel="1" x14ac:dyDescent="0.25">
      <c r="B81" s="454">
        <f t="shared" si="34"/>
        <v>7</v>
      </c>
      <c r="C81" s="146" t="s">
        <v>388</v>
      </c>
      <c r="D81" s="573" t="s">
        <v>450</v>
      </c>
      <c r="E81" s="88"/>
      <c r="F81" s="88"/>
      <c r="G81" s="88"/>
      <c r="H81" s="88"/>
      <c r="I81" s="164">
        <f t="shared" si="36"/>
        <v>0</v>
      </c>
      <c r="K81" s="454">
        <f t="shared" si="35"/>
        <v>7</v>
      </c>
      <c r="L81" s="146" t="s">
        <v>388</v>
      </c>
      <c r="M81" s="573" t="s">
        <v>450</v>
      </c>
      <c r="N81" s="92"/>
      <c r="O81" s="92"/>
      <c r="P81" s="92"/>
      <c r="Q81" s="92"/>
      <c r="R81" s="164">
        <f t="shared" si="37"/>
        <v>0</v>
      </c>
    </row>
    <row r="82" spans="2:18" ht="15" hidden="1" outlineLevel="1" x14ac:dyDescent="0.25">
      <c r="B82" s="454">
        <f t="shared" si="34"/>
        <v>8</v>
      </c>
      <c r="C82" s="146" t="s">
        <v>389</v>
      </c>
      <c r="D82" s="573" t="s">
        <v>450</v>
      </c>
      <c r="E82" s="88"/>
      <c r="F82" s="88"/>
      <c r="G82" s="88"/>
      <c r="H82" s="88"/>
      <c r="I82" s="164">
        <f t="shared" si="36"/>
        <v>0</v>
      </c>
      <c r="K82" s="454">
        <f t="shared" si="35"/>
        <v>8</v>
      </c>
      <c r="L82" s="146" t="s">
        <v>389</v>
      </c>
      <c r="M82" s="573" t="s">
        <v>450</v>
      </c>
      <c r="N82" s="92"/>
      <c r="O82" s="92"/>
      <c r="P82" s="92"/>
      <c r="Q82" s="92"/>
      <c r="R82" s="164">
        <f t="shared" si="37"/>
        <v>0</v>
      </c>
    </row>
    <row r="83" spans="2:18" ht="15" hidden="1" outlineLevel="1" x14ac:dyDescent="0.25">
      <c r="B83" s="454">
        <f t="shared" si="34"/>
        <v>9</v>
      </c>
      <c r="C83" s="146" t="s">
        <v>293</v>
      </c>
      <c r="D83" s="573" t="s">
        <v>450</v>
      </c>
      <c r="E83" s="88"/>
      <c r="F83" s="88"/>
      <c r="G83" s="88"/>
      <c r="H83" s="88"/>
      <c r="I83" s="164">
        <f t="shared" si="36"/>
        <v>0</v>
      </c>
      <c r="K83" s="454">
        <f t="shared" si="35"/>
        <v>9</v>
      </c>
      <c r="L83" s="146" t="s">
        <v>293</v>
      </c>
      <c r="M83" s="573" t="s">
        <v>450</v>
      </c>
      <c r="N83" s="92"/>
      <c r="O83" s="92"/>
      <c r="P83" s="92"/>
      <c r="Q83" s="92"/>
      <c r="R83" s="164">
        <f t="shared" si="37"/>
        <v>0</v>
      </c>
    </row>
    <row r="84" spans="2:18" ht="15" hidden="1" outlineLevel="1" x14ac:dyDescent="0.25">
      <c r="B84" s="454">
        <f>B83+1</f>
        <v>10</v>
      </c>
      <c r="C84" s="145" t="s">
        <v>390</v>
      </c>
      <c r="D84" s="573" t="s">
        <v>450</v>
      </c>
      <c r="E84" s="88"/>
      <c r="F84" s="88"/>
      <c r="G84" s="88"/>
      <c r="H84" s="88"/>
      <c r="I84" s="164">
        <f t="shared" si="36"/>
        <v>0</v>
      </c>
      <c r="K84" s="454">
        <f>K83+1</f>
        <v>10</v>
      </c>
      <c r="L84" s="145" t="s">
        <v>390</v>
      </c>
      <c r="M84" s="573" t="s">
        <v>450</v>
      </c>
      <c r="N84" s="92"/>
      <c r="O84" s="92"/>
      <c r="P84" s="92"/>
      <c r="Q84" s="92"/>
      <c r="R84" s="164">
        <f t="shared" si="37"/>
        <v>0</v>
      </c>
    </row>
    <row r="85" spans="2:18" ht="15" hidden="1" outlineLevel="1" x14ac:dyDescent="0.25">
      <c r="B85" s="454">
        <f>B84+1</f>
        <v>11</v>
      </c>
      <c r="C85" s="145" t="s">
        <v>305</v>
      </c>
      <c r="D85" s="573" t="s">
        <v>450</v>
      </c>
      <c r="E85" s="88"/>
      <c r="F85" s="88"/>
      <c r="G85" s="88"/>
      <c r="H85" s="88"/>
      <c r="I85" s="164">
        <f t="shared" si="36"/>
        <v>0</v>
      </c>
      <c r="K85" s="454">
        <f>K84+1</f>
        <v>11</v>
      </c>
      <c r="L85" s="145" t="s">
        <v>305</v>
      </c>
      <c r="M85" s="573" t="s">
        <v>450</v>
      </c>
      <c r="N85" s="92"/>
      <c r="O85" s="92"/>
      <c r="P85" s="92"/>
      <c r="Q85" s="92"/>
      <c r="R85" s="164">
        <f t="shared" si="37"/>
        <v>0</v>
      </c>
    </row>
    <row r="86" spans="2:18" ht="15" hidden="1" outlineLevel="1" x14ac:dyDescent="0.25">
      <c r="B86" s="454">
        <f t="shared" ref="B86:B88" si="38">B85+1</f>
        <v>12</v>
      </c>
      <c r="C86" s="145" t="s">
        <v>307</v>
      </c>
      <c r="D86" s="573" t="s">
        <v>450</v>
      </c>
      <c r="E86" s="88"/>
      <c r="F86" s="88"/>
      <c r="G86" s="88"/>
      <c r="H86" s="88"/>
      <c r="I86" s="164">
        <f t="shared" si="36"/>
        <v>0</v>
      </c>
      <c r="K86" s="454">
        <f t="shared" ref="K86:K87" si="39">K85+1</f>
        <v>12</v>
      </c>
      <c r="L86" s="145" t="s">
        <v>307</v>
      </c>
      <c r="M86" s="573" t="s">
        <v>450</v>
      </c>
      <c r="N86" s="92"/>
      <c r="O86" s="92"/>
      <c r="P86" s="92"/>
      <c r="Q86" s="92"/>
      <c r="R86" s="164">
        <f t="shared" si="37"/>
        <v>0</v>
      </c>
    </row>
    <row r="87" spans="2:18" ht="15" hidden="1" outlineLevel="1" x14ac:dyDescent="0.25">
      <c r="B87" s="454">
        <f t="shared" si="38"/>
        <v>13</v>
      </c>
      <c r="C87" s="145" t="s">
        <v>391</v>
      </c>
      <c r="D87" s="573" t="s">
        <v>450</v>
      </c>
      <c r="E87" s="88"/>
      <c r="F87" s="88"/>
      <c r="G87" s="88"/>
      <c r="H87" s="88"/>
      <c r="I87" s="164">
        <f t="shared" si="36"/>
        <v>0</v>
      </c>
      <c r="K87" s="454">
        <f t="shared" si="39"/>
        <v>13</v>
      </c>
      <c r="L87" s="145" t="s">
        <v>391</v>
      </c>
      <c r="M87" s="573" t="s">
        <v>450</v>
      </c>
      <c r="N87" s="92"/>
      <c r="O87" s="92"/>
      <c r="P87" s="92"/>
      <c r="Q87" s="92"/>
      <c r="R87" s="164">
        <f t="shared" si="37"/>
        <v>0</v>
      </c>
    </row>
    <row r="88" spans="2:18" ht="15" hidden="1" outlineLevel="1" x14ac:dyDescent="0.25">
      <c r="B88" s="454">
        <f t="shared" si="38"/>
        <v>14</v>
      </c>
      <c r="C88" s="145" t="s">
        <v>164</v>
      </c>
      <c r="D88" s="573" t="s">
        <v>450</v>
      </c>
      <c r="E88" s="113"/>
      <c r="F88" s="88"/>
      <c r="G88" s="88"/>
      <c r="H88" s="88"/>
      <c r="I88" s="164">
        <f t="shared" ref="I88" si="40">SUM(E88:H88)</f>
        <v>0</v>
      </c>
      <c r="K88" s="454">
        <v>14</v>
      </c>
      <c r="L88" s="145" t="s">
        <v>164</v>
      </c>
      <c r="M88" s="573" t="s">
        <v>450</v>
      </c>
      <c r="N88" s="92"/>
      <c r="O88" s="92"/>
      <c r="P88" s="92"/>
      <c r="Q88" s="92"/>
      <c r="R88" s="164">
        <f t="shared" ref="R88" si="41">SUM(N88:Q88)</f>
        <v>0</v>
      </c>
    </row>
    <row r="89" spans="2:18" ht="15" hidden="1" outlineLevel="1" x14ac:dyDescent="0.25">
      <c r="B89" s="454">
        <v>15</v>
      </c>
      <c r="C89" s="145" t="s">
        <v>314</v>
      </c>
      <c r="D89" s="573" t="s">
        <v>450</v>
      </c>
      <c r="E89" s="88"/>
      <c r="F89" s="88"/>
      <c r="G89" s="88"/>
      <c r="H89" s="88"/>
      <c r="I89" s="164">
        <f t="shared" si="36"/>
        <v>0</v>
      </c>
      <c r="K89" s="454">
        <v>15</v>
      </c>
      <c r="L89" s="145" t="s">
        <v>314</v>
      </c>
      <c r="M89" s="573" t="s">
        <v>450</v>
      </c>
      <c r="N89" s="92"/>
      <c r="O89" s="92"/>
      <c r="P89" s="92"/>
      <c r="Q89" s="92"/>
      <c r="R89" s="164">
        <f t="shared" si="37"/>
        <v>0</v>
      </c>
    </row>
    <row r="90" spans="2:18" ht="15.75" hidden="1" outlineLevel="1" thickBot="1" x14ac:dyDescent="0.25">
      <c r="B90" s="455">
        <v>16</v>
      </c>
      <c r="C90" s="147" t="s">
        <v>98</v>
      </c>
      <c r="D90" s="200" t="s">
        <v>450</v>
      </c>
      <c r="E90" s="161">
        <f>SUM(E75:E89)</f>
        <v>0</v>
      </c>
      <c r="F90" s="161">
        <f t="shared" ref="F90:H90" si="42">SUM(F75:F89)</f>
        <v>0</v>
      </c>
      <c r="G90" s="161">
        <f t="shared" si="42"/>
        <v>0</v>
      </c>
      <c r="H90" s="161">
        <f t="shared" si="42"/>
        <v>0</v>
      </c>
      <c r="I90" s="164">
        <f>SUM(E90:H90)</f>
        <v>0</v>
      </c>
      <c r="K90" s="455">
        <v>16</v>
      </c>
      <c r="L90" s="147" t="s">
        <v>98</v>
      </c>
      <c r="M90" s="200" t="s">
        <v>450</v>
      </c>
      <c r="N90" s="161">
        <f>SUM(N75:N89)</f>
        <v>0</v>
      </c>
      <c r="O90" s="161">
        <f>SUM(O75:O89)</f>
        <v>0</v>
      </c>
      <c r="P90" s="161">
        <f t="shared" ref="P90" si="43">SUM(P75:P89)</f>
        <v>0</v>
      </c>
      <c r="Q90" s="161">
        <f t="shared" ref="Q90" si="44">SUM(Q75:Q89)</f>
        <v>0</v>
      </c>
      <c r="R90" s="164">
        <f>SUM(N90:Q90)</f>
        <v>0</v>
      </c>
    </row>
    <row r="91" spans="2:18" ht="15" hidden="1" outlineLevel="1" thickBot="1" x14ac:dyDescent="0.25"/>
    <row r="92" spans="2:18" ht="15" hidden="1" outlineLevel="1" x14ac:dyDescent="0.25">
      <c r="B92" s="628"/>
      <c r="C92" s="629"/>
      <c r="D92" s="328"/>
      <c r="E92" s="636"/>
      <c r="F92" s="636"/>
      <c r="G92" s="590" t="str">
        <f>LEFT(G70,4)-1&amp;" UY"</f>
        <v>2021 UY</v>
      </c>
      <c r="H92" s="636"/>
      <c r="I92" s="637"/>
      <c r="K92" s="628"/>
      <c r="L92" s="629"/>
      <c r="M92" s="328"/>
      <c r="N92" s="636"/>
      <c r="O92" s="636"/>
      <c r="P92" s="590" t="str">
        <f>LEFT(P70,4)-1&amp;" UY"</f>
        <v>2020 UY</v>
      </c>
      <c r="Q92" s="636"/>
      <c r="R92" s="638"/>
    </row>
    <row r="93" spans="2:18" ht="15" hidden="1" customHeight="1" outlineLevel="1" thickBot="1" x14ac:dyDescent="0.25">
      <c r="B93" s="630"/>
      <c r="C93" s="631"/>
      <c r="D93" s="311"/>
      <c r="E93" s="739" t="s">
        <v>445</v>
      </c>
      <c r="F93" s="740"/>
      <c r="G93" s="740"/>
      <c r="H93" s="741"/>
      <c r="I93" s="738" t="s">
        <v>98</v>
      </c>
      <c r="K93" s="630"/>
      <c r="L93" s="631"/>
      <c r="M93" s="311"/>
      <c r="N93" s="739" t="s">
        <v>445</v>
      </c>
      <c r="O93" s="740"/>
      <c r="P93" s="740"/>
      <c r="Q93" s="741"/>
      <c r="R93" s="738" t="s">
        <v>98</v>
      </c>
    </row>
    <row r="94" spans="2:18" ht="30.75" hidden="1" outlineLevel="1" thickBot="1" x14ac:dyDescent="0.25">
      <c r="B94" s="630"/>
      <c r="C94" s="632" t="str">
        <f>C72</f>
        <v>Year 2025</v>
      </c>
      <c r="D94" s="395" t="s">
        <v>192</v>
      </c>
      <c r="E94" s="314" t="s">
        <v>446</v>
      </c>
      <c r="F94" s="314" t="s">
        <v>447</v>
      </c>
      <c r="G94" s="314" t="s">
        <v>448</v>
      </c>
      <c r="H94" s="314" t="s">
        <v>449</v>
      </c>
      <c r="I94" s="725"/>
      <c r="K94" s="630"/>
      <c r="L94" s="635" t="str">
        <f>L72</f>
        <v>Year 2024</v>
      </c>
      <c r="M94" s="395" t="s">
        <v>192</v>
      </c>
      <c r="N94" s="314" t="s">
        <v>446</v>
      </c>
      <c r="O94" s="314" t="s">
        <v>447</v>
      </c>
      <c r="P94" s="314" t="s">
        <v>448</v>
      </c>
      <c r="Q94" s="314" t="s">
        <v>449</v>
      </c>
      <c r="R94" s="725"/>
    </row>
    <row r="95" spans="2:18" ht="15.75" hidden="1" outlineLevel="1" thickBot="1" x14ac:dyDescent="0.25">
      <c r="B95" s="633"/>
      <c r="C95" s="634"/>
      <c r="D95" s="396"/>
      <c r="E95" s="313" t="s">
        <v>404</v>
      </c>
      <c r="F95" s="313" t="s">
        <v>405</v>
      </c>
      <c r="G95" s="313" t="s">
        <v>406</v>
      </c>
      <c r="H95" s="313" t="s">
        <v>407</v>
      </c>
      <c r="I95" s="321" t="s">
        <v>408</v>
      </c>
      <c r="K95" s="633"/>
      <c r="L95" s="634"/>
      <c r="M95" s="396"/>
      <c r="N95" s="313" t="s">
        <v>404</v>
      </c>
      <c r="O95" s="313" t="s">
        <v>405</v>
      </c>
      <c r="P95" s="313" t="s">
        <v>406</v>
      </c>
      <c r="Q95" s="313" t="s">
        <v>407</v>
      </c>
      <c r="R95" s="321" t="s">
        <v>408</v>
      </c>
    </row>
    <row r="96" spans="2:18" s="312" customFormat="1" ht="15" hidden="1" outlineLevel="1" x14ac:dyDescent="0.2">
      <c r="B96" s="454"/>
      <c r="C96" s="450"/>
      <c r="D96" s="396"/>
      <c r="E96" s="502"/>
      <c r="F96" s="313"/>
      <c r="G96" s="313"/>
      <c r="H96" s="313"/>
      <c r="I96" s="321"/>
      <c r="K96" s="454"/>
      <c r="L96" s="450"/>
      <c r="M96" s="396"/>
      <c r="N96" s="502"/>
      <c r="O96" s="313"/>
      <c r="P96" s="313"/>
      <c r="Q96" s="313"/>
      <c r="R96" s="321"/>
    </row>
    <row r="97" spans="2:18" s="312" customFormat="1" ht="15" hidden="1" outlineLevel="1" x14ac:dyDescent="0.25">
      <c r="B97" s="454">
        <v>1</v>
      </c>
      <c r="C97" s="518" t="s">
        <v>381</v>
      </c>
      <c r="D97" s="573" t="s">
        <v>450</v>
      </c>
      <c r="E97" s="212"/>
      <c r="F97" s="88"/>
      <c r="G97" s="88"/>
      <c r="H97" s="88"/>
      <c r="I97" s="164">
        <f t="shared" ref="I97" si="45">SUM(E97:H97)</f>
        <v>0</v>
      </c>
      <c r="K97" s="454">
        <v>1</v>
      </c>
      <c r="L97" s="518" t="s">
        <v>381</v>
      </c>
      <c r="M97" s="573" t="s">
        <v>450</v>
      </c>
      <c r="N97" s="114"/>
      <c r="O97" s="114"/>
      <c r="P97" s="92"/>
      <c r="Q97" s="92"/>
      <c r="R97" s="164">
        <f t="shared" ref="R97" si="46">SUM(N97:Q97)</f>
        <v>0</v>
      </c>
    </row>
    <row r="98" spans="2:18" ht="15" hidden="1" outlineLevel="1" x14ac:dyDescent="0.25">
      <c r="B98" s="454">
        <f t="shared" ref="B98:B105" si="47">B97+1</f>
        <v>2</v>
      </c>
      <c r="C98" s="146" t="s">
        <v>383</v>
      </c>
      <c r="D98" s="573" t="s">
        <v>450</v>
      </c>
      <c r="E98" s="88"/>
      <c r="F98" s="88"/>
      <c r="G98" s="88"/>
      <c r="H98" s="88"/>
      <c r="I98" s="164">
        <f>SUM(E98:H98)</f>
        <v>0</v>
      </c>
      <c r="K98" s="454">
        <f t="shared" ref="K98:K105" si="48">K97+1</f>
        <v>2</v>
      </c>
      <c r="L98" s="146" t="s">
        <v>383</v>
      </c>
      <c r="M98" s="573" t="s">
        <v>450</v>
      </c>
      <c r="N98" s="92"/>
      <c r="O98" s="92"/>
      <c r="P98" s="92"/>
      <c r="Q98" s="92"/>
      <c r="R98" s="164">
        <f>SUM(N98:Q98)</f>
        <v>0</v>
      </c>
    </row>
    <row r="99" spans="2:18" ht="15" hidden="1" outlineLevel="1" x14ac:dyDescent="0.25">
      <c r="B99" s="454">
        <f t="shared" si="47"/>
        <v>3</v>
      </c>
      <c r="C99" s="146" t="s">
        <v>384</v>
      </c>
      <c r="D99" s="573" t="s">
        <v>450</v>
      </c>
      <c r="E99" s="88"/>
      <c r="F99" s="88"/>
      <c r="G99" s="88"/>
      <c r="H99" s="88"/>
      <c r="I99" s="164">
        <f t="shared" ref="I99:I112" si="49">SUM(E99:H99)</f>
        <v>0</v>
      </c>
      <c r="K99" s="454">
        <f t="shared" si="48"/>
        <v>3</v>
      </c>
      <c r="L99" s="146" t="s">
        <v>384</v>
      </c>
      <c r="M99" s="573" t="s">
        <v>450</v>
      </c>
      <c r="N99" s="92"/>
      <c r="O99" s="92"/>
      <c r="P99" s="92"/>
      <c r="Q99" s="92"/>
      <c r="R99" s="164">
        <f t="shared" ref="R99:R112" si="50">SUM(N99:Q99)</f>
        <v>0</v>
      </c>
    </row>
    <row r="100" spans="2:18" ht="15" hidden="1" outlineLevel="1" x14ac:dyDescent="0.25">
      <c r="B100" s="454">
        <f t="shared" si="47"/>
        <v>4</v>
      </c>
      <c r="C100" s="146" t="s">
        <v>385</v>
      </c>
      <c r="D100" s="573" t="s">
        <v>450</v>
      </c>
      <c r="E100" s="88"/>
      <c r="F100" s="88"/>
      <c r="G100" s="88"/>
      <c r="H100" s="88"/>
      <c r="I100" s="164">
        <f t="shared" si="49"/>
        <v>0</v>
      </c>
      <c r="K100" s="454">
        <f t="shared" si="48"/>
        <v>4</v>
      </c>
      <c r="L100" s="146" t="s">
        <v>385</v>
      </c>
      <c r="M100" s="573" t="s">
        <v>450</v>
      </c>
      <c r="N100" s="92"/>
      <c r="O100" s="92"/>
      <c r="P100" s="92"/>
      <c r="Q100" s="92"/>
      <c r="R100" s="164">
        <f t="shared" si="50"/>
        <v>0</v>
      </c>
    </row>
    <row r="101" spans="2:18" ht="15" hidden="1" outlineLevel="1" x14ac:dyDescent="0.25">
      <c r="B101" s="454">
        <f t="shared" si="47"/>
        <v>5</v>
      </c>
      <c r="C101" s="146" t="s">
        <v>386</v>
      </c>
      <c r="D101" s="573" t="s">
        <v>450</v>
      </c>
      <c r="E101" s="88"/>
      <c r="F101" s="88"/>
      <c r="G101" s="88"/>
      <c r="H101" s="88"/>
      <c r="I101" s="164">
        <f t="shared" si="49"/>
        <v>0</v>
      </c>
      <c r="K101" s="454">
        <f t="shared" si="48"/>
        <v>5</v>
      </c>
      <c r="L101" s="146" t="s">
        <v>386</v>
      </c>
      <c r="M101" s="573" t="s">
        <v>450</v>
      </c>
      <c r="N101" s="92"/>
      <c r="O101" s="92"/>
      <c r="P101" s="92"/>
      <c r="Q101" s="92"/>
      <c r="R101" s="164">
        <f t="shared" si="50"/>
        <v>0</v>
      </c>
    </row>
    <row r="102" spans="2:18" ht="15" hidden="1" outlineLevel="1" x14ac:dyDescent="0.25">
      <c r="B102" s="454">
        <f t="shared" si="47"/>
        <v>6</v>
      </c>
      <c r="C102" s="146" t="s">
        <v>387</v>
      </c>
      <c r="D102" s="573" t="s">
        <v>450</v>
      </c>
      <c r="E102" s="88"/>
      <c r="F102" s="88"/>
      <c r="G102" s="88"/>
      <c r="H102" s="88"/>
      <c r="I102" s="164">
        <f t="shared" si="49"/>
        <v>0</v>
      </c>
      <c r="K102" s="454">
        <f t="shared" si="48"/>
        <v>6</v>
      </c>
      <c r="L102" s="146" t="s">
        <v>387</v>
      </c>
      <c r="M102" s="573" t="s">
        <v>450</v>
      </c>
      <c r="N102" s="92"/>
      <c r="O102" s="92"/>
      <c r="P102" s="92"/>
      <c r="Q102" s="92"/>
      <c r="R102" s="164">
        <f t="shared" si="50"/>
        <v>0</v>
      </c>
    </row>
    <row r="103" spans="2:18" ht="15" hidden="1" outlineLevel="1" x14ac:dyDescent="0.25">
      <c r="B103" s="454">
        <f t="shared" si="47"/>
        <v>7</v>
      </c>
      <c r="C103" s="146" t="s">
        <v>388</v>
      </c>
      <c r="D103" s="573" t="s">
        <v>450</v>
      </c>
      <c r="E103" s="88"/>
      <c r="F103" s="88"/>
      <c r="G103" s="88"/>
      <c r="H103" s="88"/>
      <c r="I103" s="164">
        <f t="shared" si="49"/>
        <v>0</v>
      </c>
      <c r="K103" s="454">
        <f t="shared" si="48"/>
        <v>7</v>
      </c>
      <c r="L103" s="146" t="s">
        <v>388</v>
      </c>
      <c r="M103" s="573" t="s">
        <v>450</v>
      </c>
      <c r="N103" s="92"/>
      <c r="O103" s="92"/>
      <c r="P103" s="92"/>
      <c r="Q103" s="92"/>
      <c r="R103" s="164">
        <f t="shared" si="50"/>
        <v>0</v>
      </c>
    </row>
    <row r="104" spans="2:18" ht="15" hidden="1" outlineLevel="1" x14ac:dyDescent="0.25">
      <c r="B104" s="454">
        <f t="shared" si="47"/>
        <v>8</v>
      </c>
      <c r="C104" s="146" t="s">
        <v>389</v>
      </c>
      <c r="D104" s="573" t="s">
        <v>450</v>
      </c>
      <c r="E104" s="88"/>
      <c r="F104" s="88"/>
      <c r="G104" s="88"/>
      <c r="H104" s="88"/>
      <c r="I104" s="164">
        <f t="shared" si="49"/>
        <v>0</v>
      </c>
      <c r="K104" s="454">
        <f t="shared" si="48"/>
        <v>8</v>
      </c>
      <c r="L104" s="146" t="s">
        <v>389</v>
      </c>
      <c r="M104" s="573" t="s">
        <v>450</v>
      </c>
      <c r="N104" s="92"/>
      <c r="O104" s="92"/>
      <c r="P104" s="92"/>
      <c r="Q104" s="92"/>
      <c r="R104" s="164">
        <f t="shared" si="50"/>
        <v>0</v>
      </c>
    </row>
    <row r="105" spans="2:18" ht="15" hidden="1" outlineLevel="1" x14ac:dyDescent="0.25">
      <c r="B105" s="454">
        <f t="shared" si="47"/>
        <v>9</v>
      </c>
      <c r="C105" s="146" t="s">
        <v>293</v>
      </c>
      <c r="D105" s="573" t="s">
        <v>450</v>
      </c>
      <c r="E105" s="88"/>
      <c r="F105" s="88"/>
      <c r="G105" s="88"/>
      <c r="H105" s="88"/>
      <c r="I105" s="164">
        <f t="shared" si="49"/>
        <v>0</v>
      </c>
      <c r="K105" s="454">
        <f t="shared" si="48"/>
        <v>9</v>
      </c>
      <c r="L105" s="146" t="s">
        <v>293</v>
      </c>
      <c r="M105" s="573" t="s">
        <v>450</v>
      </c>
      <c r="N105" s="92"/>
      <c r="O105" s="92"/>
      <c r="P105" s="92"/>
      <c r="Q105" s="92"/>
      <c r="R105" s="164">
        <f t="shared" si="50"/>
        <v>0</v>
      </c>
    </row>
    <row r="106" spans="2:18" ht="15" hidden="1" outlineLevel="1" x14ac:dyDescent="0.25">
      <c r="B106" s="454">
        <f>B105+1</f>
        <v>10</v>
      </c>
      <c r="C106" s="145" t="s">
        <v>390</v>
      </c>
      <c r="D106" s="573" t="s">
        <v>450</v>
      </c>
      <c r="E106" s="88"/>
      <c r="F106" s="88"/>
      <c r="G106" s="88"/>
      <c r="H106" s="88"/>
      <c r="I106" s="164">
        <f t="shared" si="49"/>
        <v>0</v>
      </c>
      <c r="K106" s="454">
        <f>K105+1</f>
        <v>10</v>
      </c>
      <c r="L106" s="145" t="s">
        <v>390</v>
      </c>
      <c r="M106" s="573" t="s">
        <v>450</v>
      </c>
      <c r="N106" s="92"/>
      <c r="O106" s="92"/>
      <c r="P106" s="92"/>
      <c r="Q106" s="92"/>
      <c r="R106" s="164">
        <f t="shared" si="50"/>
        <v>0</v>
      </c>
    </row>
    <row r="107" spans="2:18" ht="15" hidden="1" outlineLevel="1" x14ac:dyDescent="0.25">
      <c r="B107" s="454">
        <f>B106+1</f>
        <v>11</v>
      </c>
      <c r="C107" s="145" t="s">
        <v>305</v>
      </c>
      <c r="D107" s="573" t="s">
        <v>450</v>
      </c>
      <c r="E107" s="88"/>
      <c r="F107" s="88"/>
      <c r="G107" s="88"/>
      <c r="H107" s="88"/>
      <c r="I107" s="164">
        <f t="shared" si="49"/>
        <v>0</v>
      </c>
      <c r="K107" s="454">
        <f>K106+1</f>
        <v>11</v>
      </c>
      <c r="L107" s="145" t="s">
        <v>305</v>
      </c>
      <c r="M107" s="573" t="s">
        <v>450</v>
      </c>
      <c r="N107" s="92"/>
      <c r="O107" s="92"/>
      <c r="P107" s="92"/>
      <c r="Q107" s="92"/>
      <c r="R107" s="164">
        <f t="shared" si="50"/>
        <v>0</v>
      </c>
    </row>
    <row r="108" spans="2:18" ht="15" hidden="1" outlineLevel="1" x14ac:dyDescent="0.25">
      <c r="B108" s="454">
        <f t="shared" ref="B108:B110" si="51">B107+1</f>
        <v>12</v>
      </c>
      <c r="C108" s="145" t="s">
        <v>307</v>
      </c>
      <c r="D108" s="573" t="s">
        <v>450</v>
      </c>
      <c r="E108" s="88"/>
      <c r="F108" s="88"/>
      <c r="G108" s="88"/>
      <c r="H108" s="88"/>
      <c r="I108" s="164">
        <f t="shared" si="49"/>
        <v>0</v>
      </c>
      <c r="K108" s="454">
        <f t="shared" ref="K108:K109" si="52">K107+1</f>
        <v>12</v>
      </c>
      <c r="L108" s="145" t="s">
        <v>307</v>
      </c>
      <c r="M108" s="573" t="s">
        <v>450</v>
      </c>
      <c r="N108" s="92"/>
      <c r="O108" s="92"/>
      <c r="P108" s="92"/>
      <c r="Q108" s="92"/>
      <c r="R108" s="164">
        <f t="shared" si="50"/>
        <v>0</v>
      </c>
    </row>
    <row r="109" spans="2:18" ht="15" hidden="1" outlineLevel="1" x14ac:dyDescent="0.25">
      <c r="B109" s="454">
        <f t="shared" si="51"/>
        <v>13</v>
      </c>
      <c r="C109" s="145" t="s">
        <v>391</v>
      </c>
      <c r="D109" s="573" t="s">
        <v>450</v>
      </c>
      <c r="E109" s="88"/>
      <c r="F109" s="88"/>
      <c r="G109" s="88"/>
      <c r="H109" s="88"/>
      <c r="I109" s="164">
        <f t="shared" si="49"/>
        <v>0</v>
      </c>
      <c r="K109" s="454">
        <f t="shared" si="52"/>
        <v>13</v>
      </c>
      <c r="L109" s="145" t="s">
        <v>391</v>
      </c>
      <c r="M109" s="573" t="s">
        <v>450</v>
      </c>
      <c r="N109" s="92"/>
      <c r="O109" s="92"/>
      <c r="P109" s="92"/>
      <c r="Q109" s="92"/>
      <c r="R109" s="164">
        <f t="shared" si="50"/>
        <v>0</v>
      </c>
    </row>
    <row r="110" spans="2:18" ht="15" hidden="1" customHeight="1" outlineLevel="1" x14ac:dyDescent="0.25">
      <c r="B110" s="454">
        <f t="shared" si="51"/>
        <v>14</v>
      </c>
      <c r="C110" s="145" t="s">
        <v>164</v>
      </c>
      <c r="D110" s="573" t="s">
        <v>450</v>
      </c>
      <c r="E110" s="113"/>
      <c r="F110" s="88"/>
      <c r="G110" s="88"/>
      <c r="H110" s="88"/>
      <c r="I110" s="164">
        <f t="shared" ref="I110" si="53">SUM(E110:H110)</f>
        <v>0</v>
      </c>
      <c r="K110" s="454">
        <v>14</v>
      </c>
      <c r="L110" s="145" t="s">
        <v>164</v>
      </c>
      <c r="M110" s="573" t="s">
        <v>450</v>
      </c>
      <c r="N110" s="92"/>
      <c r="O110" s="92"/>
      <c r="P110" s="92"/>
      <c r="Q110" s="92"/>
      <c r="R110" s="164">
        <f t="shared" ref="R110" si="54">SUM(N110:Q110)</f>
        <v>0</v>
      </c>
    </row>
    <row r="111" spans="2:18" ht="15" hidden="1" outlineLevel="1" x14ac:dyDescent="0.25">
      <c r="B111" s="454">
        <v>15</v>
      </c>
      <c r="C111" s="145" t="s">
        <v>314</v>
      </c>
      <c r="D111" s="573" t="s">
        <v>450</v>
      </c>
      <c r="E111" s="88"/>
      <c r="F111" s="88"/>
      <c r="G111" s="88"/>
      <c r="H111" s="88"/>
      <c r="I111" s="164">
        <f t="shared" si="49"/>
        <v>0</v>
      </c>
      <c r="K111" s="454">
        <v>15</v>
      </c>
      <c r="L111" s="145" t="s">
        <v>314</v>
      </c>
      <c r="M111" s="573" t="s">
        <v>450</v>
      </c>
      <c r="N111" s="92"/>
      <c r="O111" s="92"/>
      <c r="P111" s="92"/>
      <c r="Q111" s="92"/>
      <c r="R111" s="164">
        <f t="shared" si="50"/>
        <v>0</v>
      </c>
    </row>
    <row r="112" spans="2:18" ht="15.75" hidden="1" outlineLevel="1" thickBot="1" x14ac:dyDescent="0.25">
      <c r="B112" s="455">
        <v>16</v>
      </c>
      <c r="C112" s="147" t="s">
        <v>98</v>
      </c>
      <c r="D112" s="200" t="s">
        <v>450</v>
      </c>
      <c r="E112" s="161">
        <f>SUM(E97:E111)</f>
        <v>0</v>
      </c>
      <c r="F112" s="161">
        <f t="shared" ref="F112:H112" si="55">SUM(F97:F111)</f>
        <v>0</v>
      </c>
      <c r="G112" s="161">
        <f t="shared" si="55"/>
        <v>0</v>
      </c>
      <c r="H112" s="161">
        <f t="shared" si="55"/>
        <v>0</v>
      </c>
      <c r="I112" s="164">
        <f t="shared" si="49"/>
        <v>0</v>
      </c>
      <c r="K112" s="455">
        <v>16</v>
      </c>
      <c r="L112" s="147" t="s">
        <v>98</v>
      </c>
      <c r="M112" s="200" t="s">
        <v>450</v>
      </c>
      <c r="N112" s="161">
        <f>SUM(N97:N111)</f>
        <v>0</v>
      </c>
      <c r="O112" s="161">
        <f>SUM(O97:O111)</f>
        <v>0</v>
      </c>
      <c r="P112" s="161">
        <f t="shared" ref="P112" si="56">SUM(P97:P111)</f>
        <v>0</v>
      </c>
      <c r="Q112" s="161">
        <f t="shared" ref="Q112" si="57">SUM(Q97:Q111)</f>
        <v>0</v>
      </c>
      <c r="R112" s="164">
        <f t="shared" si="50"/>
        <v>0</v>
      </c>
    </row>
    <row r="113" spans="2:18" ht="15" hidden="1" outlineLevel="1" thickBot="1" x14ac:dyDescent="0.25"/>
    <row r="114" spans="2:18" ht="15" hidden="1" outlineLevel="1" x14ac:dyDescent="0.25">
      <c r="B114" s="628"/>
      <c r="C114" s="629"/>
      <c r="D114" s="328"/>
      <c r="E114" s="636"/>
      <c r="F114" s="636"/>
      <c r="G114" s="590" t="str">
        <f>LEFT(G92,4)-1&amp;" UY"</f>
        <v>2020 UY</v>
      </c>
      <c r="H114" s="636"/>
      <c r="I114" s="637"/>
      <c r="K114" s="628"/>
      <c r="L114" s="629"/>
      <c r="M114" s="328"/>
      <c r="N114" s="636"/>
      <c r="O114" s="636"/>
      <c r="P114" s="590" t="str">
        <f>LEFT(P92,4)-1&amp;" UY"</f>
        <v>2019 UY</v>
      </c>
      <c r="Q114" s="636"/>
      <c r="R114" s="638"/>
    </row>
    <row r="115" spans="2:18" ht="15" hidden="1" customHeight="1" outlineLevel="1" thickBot="1" x14ac:dyDescent="0.25">
      <c r="B115" s="630"/>
      <c r="C115" s="631"/>
      <c r="D115" s="311"/>
      <c r="E115" s="739" t="s">
        <v>445</v>
      </c>
      <c r="F115" s="740"/>
      <c r="G115" s="740"/>
      <c r="H115" s="741"/>
      <c r="I115" s="738" t="s">
        <v>98</v>
      </c>
      <c r="K115" s="630"/>
      <c r="L115" s="631"/>
      <c r="M115" s="311"/>
      <c r="N115" s="739" t="s">
        <v>445</v>
      </c>
      <c r="O115" s="740"/>
      <c r="P115" s="740"/>
      <c r="Q115" s="741"/>
      <c r="R115" s="738" t="s">
        <v>98</v>
      </c>
    </row>
    <row r="116" spans="2:18" ht="30.75" hidden="1" outlineLevel="1" thickBot="1" x14ac:dyDescent="0.25">
      <c r="B116" s="630"/>
      <c r="C116" s="632" t="str">
        <f>C94</f>
        <v>Year 2025</v>
      </c>
      <c r="D116" s="395" t="s">
        <v>192</v>
      </c>
      <c r="E116" s="314" t="s">
        <v>446</v>
      </c>
      <c r="F116" s="314" t="s">
        <v>447</v>
      </c>
      <c r="G116" s="314" t="s">
        <v>448</v>
      </c>
      <c r="H116" s="314" t="s">
        <v>449</v>
      </c>
      <c r="I116" s="725"/>
      <c r="K116" s="630"/>
      <c r="L116" s="635" t="str">
        <f>L94</f>
        <v>Year 2024</v>
      </c>
      <c r="M116" s="395" t="s">
        <v>192</v>
      </c>
      <c r="N116" s="314" t="s">
        <v>446</v>
      </c>
      <c r="O116" s="314" t="s">
        <v>447</v>
      </c>
      <c r="P116" s="314" t="s">
        <v>448</v>
      </c>
      <c r="Q116" s="314" t="s">
        <v>449</v>
      </c>
      <c r="R116" s="725"/>
    </row>
    <row r="117" spans="2:18" ht="15.75" hidden="1" outlineLevel="1" thickBot="1" x14ac:dyDescent="0.25">
      <c r="B117" s="633"/>
      <c r="C117" s="634"/>
      <c r="D117" s="396"/>
      <c r="E117" s="313" t="s">
        <v>409</v>
      </c>
      <c r="F117" s="313" t="s">
        <v>377</v>
      </c>
      <c r="G117" s="313" t="s">
        <v>410</v>
      </c>
      <c r="H117" s="313" t="s">
        <v>411</v>
      </c>
      <c r="I117" s="321" t="s">
        <v>412</v>
      </c>
      <c r="K117" s="633"/>
      <c r="L117" s="634"/>
      <c r="M117" s="396"/>
      <c r="N117" s="313" t="s">
        <v>409</v>
      </c>
      <c r="O117" s="313" t="s">
        <v>377</v>
      </c>
      <c r="P117" s="313" t="s">
        <v>410</v>
      </c>
      <c r="Q117" s="313" t="s">
        <v>411</v>
      </c>
      <c r="R117" s="321" t="s">
        <v>412</v>
      </c>
    </row>
    <row r="118" spans="2:18" s="312" customFormat="1" ht="15" hidden="1" outlineLevel="1" x14ac:dyDescent="0.2">
      <c r="B118" s="454"/>
      <c r="C118" s="450"/>
      <c r="D118" s="396"/>
      <c r="E118" s="502"/>
      <c r="F118" s="313"/>
      <c r="G118" s="313"/>
      <c r="H118" s="313"/>
      <c r="I118" s="321"/>
      <c r="K118" s="454"/>
      <c r="L118" s="450"/>
      <c r="M118" s="396"/>
      <c r="N118" s="502"/>
      <c r="O118" s="313"/>
      <c r="P118" s="313"/>
      <c r="Q118" s="313"/>
      <c r="R118" s="321"/>
    </row>
    <row r="119" spans="2:18" s="312" customFormat="1" ht="15" hidden="1" outlineLevel="1" x14ac:dyDescent="0.25">
      <c r="B119" s="454">
        <v>1</v>
      </c>
      <c r="C119" s="518" t="s">
        <v>381</v>
      </c>
      <c r="D119" s="573" t="s">
        <v>450</v>
      </c>
      <c r="E119" s="212"/>
      <c r="F119" s="88"/>
      <c r="G119" s="88"/>
      <c r="H119" s="88"/>
      <c r="I119" s="164">
        <f t="shared" ref="I119" si="58">SUM(E119:H119)</f>
        <v>0</v>
      </c>
      <c r="K119" s="454">
        <v>1</v>
      </c>
      <c r="L119" s="518" t="s">
        <v>381</v>
      </c>
      <c r="M119" s="573" t="s">
        <v>450</v>
      </c>
      <c r="N119" s="114"/>
      <c r="O119" s="114"/>
      <c r="P119" s="92"/>
      <c r="Q119" s="92"/>
      <c r="R119" s="164">
        <f t="shared" ref="R119" si="59">SUM(N119:Q119)</f>
        <v>0</v>
      </c>
    </row>
    <row r="120" spans="2:18" ht="15" hidden="1" outlineLevel="1" x14ac:dyDescent="0.25">
      <c r="B120" s="454">
        <f t="shared" ref="B120:B127" si="60">B119+1</f>
        <v>2</v>
      </c>
      <c r="C120" s="146" t="s">
        <v>383</v>
      </c>
      <c r="D120" s="573" t="s">
        <v>450</v>
      </c>
      <c r="E120" s="88"/>
      <c r="F120" s="88"/>
      <c r="G120" s="88"/>
      <c r="H120" s="88"/>
      <c r="I120" s="164">
        <f>SUM(E120:H120)</f>
        <v>0</v>
      </c>
      <c r="K120" s="454">
        <f t="shared" ref="K120:K127" si="61">K119+1</f>
        <v>2</v>
      </c>
      <c r="L120" s="146" t="s">
        <v>383</v>
      </c>
      <c r="M120" s="573" t="s">
        <v>450</v>
      </c>
      <c r="N120" s="92"/>
      <c r="O120" s="92"/>
      <c r="P120" s="92"/>
      <c r="Q120" s="92"/>
      <c r="R120" s="164">
        <f>SUM(N120:Q120)</f>
        <v>0</v>
      </c>
    </row>
    <row r="121" spans="2:18" ht="15" hidden="1" outlineLevel="1" x14ac:dyDescent="0.25">
      <c r="B121" s="454">
        <f t="shared" si="60"/>
        <v>3</v>
      </c>
      <c r="C121" s="146" t="s">
        <v>384</v>
      </c>
      <c r="D121" s="573" t="s">
        <v>450</v>
      </c>
      <c r="E121" s="88"/>
      <c r="F121" s="88"/>
      <c r="G121" s="88"/>
      <c r="H121" s="88"/>
      <c r="I121" s="164">
        <f t="shared" ref="I121:I134" si="62">SUM(E121:H121)</f>
        <v>0</v>
      </c>
      <c r="K121" s="454">
        <f t="shared" si="61"/>
        <v>3</v>
      </c>
      <c r="L121" s="146" t="s">
        <v>384</v>
      </c>
      <c r="M121" s="573" t="s">
        <v>450</v>
      </c>
      <c r="N121" s="92"/>
      <c r="O121" s="92"/>
      <c r="P121" s="92"/>
      <c r="Q121" s="92"/>
      <c r="R121" s="164">
        <f t="shared" ref="R121:R134" si="63">SUM(N121:Q121)</f>
        <v>0</v>
      </c>
    </row>
    <row r="122" spans="2:18" ht="15" hidden="1" outlineLevel="1" x14ac:dyDescent="0.25">
      <c r="B122" s="454">
        <f t="shared" si="60"/>
        <v>4</v>
      </c>
      <c r="C122" s="146" t="s">
        <v>385</v>
      </c>
      <c r="D122" s="573" t="s">
        <v>450</v>
      </c>
      <c r="E122" s="88"/>
      <c r="F122" s="88"/>
      <c r="G122" s="88"/>
      <c r="H122" s="88"/>
      <c r="I122" s="164">
        <f t="shared" si="62"/>
        <v>0</v>
      </c>
      <c r="K122" s="454">
        <f t="shared" si="61"/>
        <v>4</v>
      </c>
      <c r="L122" s="146" t="s">
        <v>385</v>
      </c>
      <c r="M122" s="573" t="s">
        <v>450</v>
      </c>
      <c r="N122" s="92"/>
      <c r="O122" s="92"/>
      <c r="P122" s="92"/>
      <c r="Q122" s="92"/>
      <c r="R122" s="164">
        <f t="shared" si="63"/>
        <v>0</v>
      </c>
    </row>
    <row r="123" spans="2:18" ht="15" hidden="1" outlineLevel="1" x14ac:dyDescent="0.25">
      <c r="B123" s="454">
        <f t="shared" si="60"/>
        <v>5</v>
      </c>
      <c r="C123" s="146" t="s">
        <v>386</v>
      </c>
      <c r="D123" s="573" t="s">
        <v>450</v>
      </c>
      <c r="E123" s="88"/>
      <c r="F123" s="88"/>
      <c r="G123" s="88"/>
      <c r="H123" s="88"/>
      <c r="I123" s="164">
        <f t="shared" si="62"/>
        <v>0</v>
      </c>
      <c r="K123" s="454">
        <f t="shared" si="61"/>
        <v>5</v>
      </c>
      <c r="L123" s="146" t="s">
        <v>386</v>
      </c>
      <c r="M123" s="573" t="s">
        <v>450</v>
      </c>
      <c r="N123" s="92"/>
      <c r="O123" s="92"/>
      <c r="P123" s="92"/>
      <c r="Q123" s="92"/>
      <c r="R123" s="164">
        <f t="shared" si="63"/>
        <v>0</v>
      </c>
    </row>
    <row r="124" spans="2:18" ht="15" hidden="1" outlineLevel="1" x14ac:dyDescent="0.25">
      <c r="B124" s="454">
        <f t="shared" si="60"/>
        <v>6</v>
      </c>
      <c r="C124" s="146" t="s">
        <v>387</v>
      </c>
      <c r="D124" s="573" t="s">
        <v>450</v>
      </c>
      <c r="E124" s="88"/>
      <c r="F124" s="88"/>
      <c r="G124" s="88"/>
      <c r="H124" s="88"/>
      <c r="I124" s="164">
        <f t="shared" si="62"/>
        <v>0</v>
      </c>
      <c r="K124" s="454">
        <f t="shared" si="61"/>
        <v>6</v>
      </c>
      <c r="L124" s="146" t="s">
        <v>387</v>
      </c>
      <c r="M124" s="573" t="s">
        <v>450</v>
      </c>
      <c r="N124" s="92"/>
      <c r="O124" s="92"/>
      <c r="P124" s="92"/>
      <c r="Q124" s="92"/>
      <c r="R124" s="164">
        <f t="shared" si="63"/>
        <v>0</v>
      </c>
    </row>
    <row r="125" spans="2:18" ht="15" hidden="1" outlineLevel="1" x14ac:dyDescent="0.25">
      <c r="B125" s="454">
        <f t="shared" si="60"/>
        <v>7</v>
      </c>
      <c r="C125" s="146" t="s">
        <v>388</v>
      </c>
      <c r="D125" s="573" t="s">
        <v>450</v>
      </c>
      <c r="E125" s="88"/>
      <c r="F125" s="88"/>
      <c r="G125" s="88"/>
      <c r="H125" s="88"/>
      <c r="I125" s="164">
        <f t="shared" si="62"/>
        <v>0</v>
      </c>
      <c r="K125" s="454">
        <f t="shared" si="61"/>
        <v>7</v>
      </c>
      <c r="L125" s="146" t="s">
        <v>388</v>
      </c>
      <c r="M125" s="573" t="s">
        <v>450</v>
      </c>
      <c r="N125" s="92"/>
      <c r="O125" s="92"/>
      <c r="P125" s="92"/>
      <c r="Q125" s="92"/>
      <c r="R125" s="164">
        <f t="shared" si="63"/>
        <v>0</v>
      </c>
    </row>
    <row r="126" spans="2:18" ht="15" hidden="1" outlineLevel="1" x14ac:dyDescent="0.25">
      <c r="B126" s="454">
        <f t="shared" si="60"/>
        <v>8</v>
      </c>
      <c r="C126" s="146" t="s">
        <v>389</v>
      </c>
      <c r="D126" s="573" t="s">
        <v>450</v>
      </c>
      <c r="E126" s="88"/>
      <c r="F126" s="88"/>
      <c r="G126" s="88"/>
      <c r="H126" s="88"/>
      <c r="I126" s="164">
        <f t="shared" si="62"/>
        <v>0</v>
      </c>
      <c r="K126" s="454">
        <f t="shared" si="61"/>
        <v>8</v>
      </c>
      <c r="L126" s="146" t="s">
        <v>389</v>
      </c>
      <c r="M126" s="573" t="s">
        <v>450</v>
      </c>
      <c r="N126" s="92"/>
      <c r="O126" s="92"/>
      <c r="P126" s="92"/>
      <c r="Q126" s="92"/>
      <c r="R126" s="164">
        <f t="shared" si="63"/>
        <v>0</v>
      </c>
    </row>
    <row r="127" spans="2:18" ht="15" hidden="1" outlineLevel="1" x14ac:dyDescent="0.25">
      <c r="B127" s="454">
        <f t="shared" si="60"/>
        <v>9</v>
      </c>
      <c r="C127" s="146" t="s">
        <v>293</v>
      </c>
      <c r="D127" s="573" t="s">
        <v>450</v>
      </c>
      <c r="E127" s="88"/>
      <c r="F127" s="88"/>
      <c r="G127" s="88"/>
      <c r="H127" s="88"/>
      <c r="I127" s="164">
        <f t="shared" si="62"/>
        <v>0</v>
      </c>
      <c r="K127" s="454">
        <f t="shared" si="61"/>
        <v>9</v>
      </c>
      <c r="L127" s="146" t="s">
        <v>293</v>
      </c>
      <c r="M127" s="573" t="s">
        <v>450</v>
      </c>
      <c r="N127" s="92"/>
      <c r="O127" s="92"/>
      <c r="P127" s="92"/>
      <c r="Q127" s="92"/>
      <c r="R127" s="164">
        <f t="shared" si="63"/>
        <v>0</v>
      </c>
    </row>
    <row r="128" spans="2:18" ht="15" hidden="1" outlineLevel="1" x14ac:dyDescent="0.25">
      <c r="B128" s="454">
        <f>B127+1</f>
        <v>10</v>
      </c>
      <c r="C128" s="145" t="s">
        <v>390</v>
      </c>
      <c r="D128" s="573" t="s">
        <v>450</v>
      </c>
      <c r="E128" s="88"/>
      <c r="F128" s="88"/>
      <c r="G128" s="88"/>
      <c r="H128" s="88"/>
      <c r="I128" s="164">
        <f t="shared" si="62"/>
        <v>0</v>
      </c>
      <c r="K128" s="454">
        <f>K127+1</f>
        <v>10</v>
      </c>
      <c r="L128" s="145" t="s">
        <v>390</v>
      </c>
      <c r="M128" s="573" t="s">
        <v>450</v>
      </c>
      <c r="N128" s="92"/>
      <c r="O128" s="92"/>
      <c r="P128" s="92"/>
      <c r="Q128" s="92"/>
      <c r="R128" s="164">
        <f t="shared" si="63"/>
        <v>0</v>
      </c>
    </row>
    <row r="129" spans="2:18" ht="15" hidden="1" outlineLevel="1" x14ac:dyDescent="0.25">
      <c r="B129" s="454">
        <f>B128+1</f>
        <v>11</v>
      </c>
      <c r="C129" s="145" t="s">
        <v>305</v>
      </c>
      <c r="D129" s="573" t="s">
        <v>450</v>
      </c>
      <c r="E129" s="88"/>
      <c r="F129" s="88"/>
      <c r="G129" s="88"/>
      <c r="H129" s="88"/>
      <c r="I129" s="164">
        <f t="shared" si="62"/>
        <v>0</v>
      </c>
      <c r="K129" s="454">
        <f>K128+1</f>
        <v>11</v>
      </c>
      <c r="L129" s="145" t="s">
        <v>305</v>
      </c>
      <c r="M129" s="573" t="s">
        <v>450</v>
      </c>
      <c r="N129" s="92"/>
      <c r="O129" s="92"/>
      <c r="P129" s="92"/>
      <c r="Q129" s="92"/>
      <c r="R129" s="164">
        <f t="shared" si="63"/>
        <v>0</v>
      </c>
    </row>
    <row r="130" spans="2:18" ht="15" hidden="1" outlineLevel="1" x14ac:dyDescent="0.25">
      <c r="B130" s="454">
        <f t="shared" ref="B130:B131" si="64">B129+1</f>
        <v>12</v>
      </c>
      <c r="C130" s="145" t="s">
        <v>307</v>
      </c>
      <c r="D130" s="573" t="s">
        <v>450</v>
      </c>
      <c r="E130" s="88"/>
      <c r="F130" s="88"/>
      <c r="G130" s="88"/>
      <c r="H130" s="88"/>
      <c r="I130" s="164">
        <f t="shared" si="62"/>
        <v>0</v>
      </c>
      <c r="K130" s="454">
        <f t="shared" ref="K130:K131" si="65">K129+1</f>
        <v>12</v>
      </c>
      <c r="L130" s="145" t="s">
        <v>307</v>
      </c>
      <c r="M130" s="573" t="s">
        <v>450</v>
      </c>
      <c r="N130" s="92"/>
      <c r="O130" s="92"/>
      <c r="P130" s="92"/>
      <c r="Q130" s="92"/>
      <c r="R130" s="164">
        <f t="shared" si="63"/>
        <v>0</v>
      </c>
    </row>
    <row r="131" spans="2:18" ht="15" hidden="1" outlineLevel="1" x14ac:dyDescent="0.25">
      <c r="B131" s="454">
        <f t="shared" si="64"/>
        <v>13</v>
      </c>
      <c r="C131" s="145" t="s">
        <v>391</v>
      </c>
      <c r="D131" s="573" t="s">
        <v>450</v>
      </c>
      <c r="E131" s="88"/>
      <c r="F131" s="88"/>
      <c r="G131" s="88"/>
      <c r="H131" s="88"/>
      <c r="I131" s="164">
        <f t="shared" si="62"/>
        <v>0</v>
      </c>
      <c r="K131" s="454">
        <f t="shared" si="65"/>
        <v>13</v>
      </c>
      <c r="L131" s="145" t="s">
        <v>391</v>
      </c>
      <c r="M131" s="573" t="s">
        <v>450</v>
      </c>
      <c r="N131" s="92"/>
      <c r="O131" s="92"/>
      <c r="P131" s="92"/>
      <c r="Q131" s="92"/>
      <c r="R131" s="164">
        <f t="shared" si="63"/>
        <v>0</v>
      </c>
    </row>
    <row r="132" spans="2:18" ht="15" hidden="1" outlineLevel="1" x14ac:dyDescent="0.25">
      <c r="B132" s="454">
        <v>14</v>
      </c>
      <c r="C132" s="145" t="s">
        <v>164</v>
      </c>
      <c r="D132" s="573" t="s">
        <v>450</v>
      </c>
      <c r="E132" s="88"/>
      <c r="F132" s="88"/>
      <c r="G132" s="88"/>
      <c r="H132" s="88"/>
      <c r="I132" s="164">
        <f t="shared" si="62"/>
        <v>0</v>
      </c>
      <c r="K132" s="454">
        <v>14</v>
      </c>
      <c r="L132" s="145" t="s">
        <v>164</v>
      </c>
      <c r="M132" s="573" t="s">
        <v>450</v>
      </c>
      <c r="N132" s="92"/>
      <c r="O132" s="92"/>
      <c r="P132" s="92"/>
      <c r="Q132" s="92"/>
      <c r="R132" s="164">
        <f t="shared" si="63"/>
        <v>0</v>
      </c>
    </row>
    <row r="133" spans="2:18" ht="15" hidden="1" outlineLevel="1" x14ac:dyDescent="0.25">
      <c r="B133" s="454">
        <v>15</v>
      </c>
      <c r="C133" s="145" t="s">
        <v>314</v>
      </c>
      <c r="D133" s="573" t="s">
        <v>450</v>
      </c>
      <c r="E133" s="88"/>
      <c r="F133" s="88"/>
      <c r="G133" s="88"/>
      <c r="H133" s="88"/>
      <c r="I133" s="164">
        <f t="shared" si="62"/>
        <v>0</v>
      </c>
      <c r="K133" s="454">
        <v>15</v>
      </c>
      <c r="L133" s="145" t="s">
        <v>314</v>
      </c>
      <c r="M133" s="573" t="s">
        <v>450</v>
      </c>
      <c r="N133" s="92"/>
      <c r="O133" s="92"/>
      <c r="P133" s="92"/>
      <c r="Q133" s="92"/>
      <c r="R133" s="164">
        <f t="shared" si="63"/>
        <v>0</v>
      </c>
    </row>
    <row r="134" spans="2:18" ht="15.75" hidden="1" outlineLevel="1" thickBot="1" x14ac:dyDescent="0.25">
      <c r="B134" s="455">
        <v>16</v>
      </c>
      <c r="C134" s="147" t="s">
        <v>98</v>
      </c>
      <c r="D134" s="200" t="s">
        <v>450</v>
      </c>
      <c r="E134" s="572">
        <f>SUM(E119:E133)</f>
        <v>0</v>
      </c>
      <c r="F134" s="572">
        <f t="shared" ref="F134:H134" si="66">SUM(F119:F133)</f>
        <v>0</v>
      </c>
      <c r="G134" s="572">
        <f t="shared" si="66"/>
        <v>0</v>
      </c>
      <c r="H134" s="572">
        <f t="shared" si="66"/>
        <v>0</v>
      </c>
      <c r="I134" s="164">
        <f t="shared" si="62"/>
        <v>0</v>
      </c>
      <c r="K134" s="455">
        <v>16</v>
      </c>
      <c r="L134" s="147" t="s">
        <v>98</v>
      </c>
      <c r="M134" s="200" t="s">
        <v>450</v>
      </c>
      <c r="N134" s="161">
        <f>SUM(N119:N133)</f>
        <v>0</v>
      </c>
      <c r="O134" s="161">
        <f>SUM(O119:O133)</f>
        <v>0</v>
      </c>
      <c r="P134" s="161">
        <f t="shared" ref="P134" si="67">SUM(P119:P133)</f>
        <v>0</v>
      </c>
      <c r="Q134" s="161">
        <f t="shared" ref="Q134" si="68">SUM(Q119:Q133)</f>
        <v>0</v>
      </c>
      <c r="R134" s="164">
        <f t="shared" si="63"/>
        <v>0</v>
      </c>
    </row>
    <row r="135" spans="2:18" ht="15" hidden="1" outlineLevel="1" thickBot="1" x14ac:dyDescent="0.25"/>
    <row r="136" spans="2:18" ht="15" hidden="1" outlineLevel="1" x14ac:dyDescent="0.25">
      <c r="B136" s="628"/>
      <c r="C136" s="629"/>
      <c r="D136" s="328"/>
      <c r="E136" s="636"/>
      <c r="F136" s="636"/>
      <c r="G136" s="590" t="str">
        <f>LEFT(G114,4)-1&amp;" UY"</f>
        <v>2019 UY</v>
      </c>
      <c r="H136" s="636"/>
      <c r="I136" s="637"/>
      <c r="K136" s="628"/>
      <c r="L136" s="629"/>
      <c r="M136" s="328"/>
      <c r="N136" s="636"/>
      <c r="O136" s="636"/>
      <c r="P136" s="590" t="str">
        <f>LEFT(P114,4)-1&amp;" UY"</f>
        <v>2018 UY</v>
      </c>
      <c r="Q136" s="636"/>
      <c r="R136" s="638"/>
    </row>
    <row r="137" spans="2:18" ht="15" hidden="1" customHeight="1" outlineLevel="1" thickBot="1" x14ac:dyDescent="0.25">
      <c r="B137" s="630"/>
      <c r="C137" s="631"/>
      <c r="D137" s="311"/>
      <c r="E137" s="739" t="s">
        <v>445</v>
      </c>
      <c r="F137" s="740"/>
      <c r="G137" s="740"/>
      <c r="H137" s="741"/>
      <c r="I137" s="738" t="s">
        <v>98</v>
      </c>
      <c r="K137" s="630"/>
      <c r="L137" s="631"/>
      <c r="M137" s="311"/>
      <c r="N137" s="739" t="s">
        <v>445</v>
      </c>
      <c r="O137" s="740"/>
      <c r="P137" s="740"/>
      <c r="Q137" s="741"/>
      <c r="R137" s="738" t="s">
        <v>98</v>
      </c>
    </row>
    <row r="138" spans="2:18" ht="30.75" hidden="1" outlineLevel="1" thickBot="1" x14ac:dyDescent="0.25">
      <c r="B138" s="630"/>
      <c r="C138" s="632" t="str">
        <f>C116</f>
        <v>Year 2025</v>
      </c>
      <c r="D138" s="395" t="s">
        <v>192</v>
      </c>
      <c r="E138" s="314" t="s">
        <v>446</v>
      </c>
      <c r="F138" s="314" t="s">
        <v>447</v>
      </c>
      <c r="G138" s="314" t="s">
        <v>448</v>
      </c>
      <c r="H138" s="314" t="s">
        <v>449</v>
      </c>
      <c r="I138" s="725"/>
      <c r="K138" s="630"/>
      <c r="L138" s="635" t="str">
        <f>L116</f>
        <v>Year 2024</v>
      </c>
      <c r="M138" s="395" t="s">
        <v>192</v>
      </c>
      <c r="N138" s="314" t="s">
        <v>446</v>
      </c>
      <c r="O138" s="314" t="s">
        <v>447</v>
      </c>
      <c r="P138" s="314" t="s">
        <v>448</v>
      </c>
      <c r="Q138" s="314" t="s">
        <v>449</v>
      </c>
      <c r="R138" s="725"/>
    </row>
    <row r="139" spans="2:18" ht="15.75" hidden="1" outlineLevel="1" thickBot="1" x14ac:dyDescent="0.25">
      <c r="B139" s="633"/>
      <c r="C139" s="634"/>
      <c r="D139" s="396"/>
      <c r="E139" s="313" t="s">
        <v>413</v>
      </c>
      <c r="F139" s="313" t="s">
        <v>414</v>
      </c>
      <c r="G139" s="313" t="s">
        <v>415</v>
      </c>
      <c r="H139" s="313" t="s">
        <v>416</v>
      </c>
      <c r="I139" s="321" t="s">
        <v>417</v>
      </c>
      <c r="K139" s="633"/>
      <c r="L139" s="634"/>
      <c r="M139" s="396"/>
      <c r="N139" s="313" t="s">
        <v>413</v>
      </c>
      <c r="O139" s="313" t="s">
        <v>414</v>
      </c>
      <c r="P139" s="313" t="s">
        <v>415</v>
      </c>
      <c r="Q139" s="313" t="s">
        <v>416</v>
      </c>
      <c r="R139" s="321" t="s">
        <v>417</v>
      </c>
    </row>
    <row r="140" spans="2:18" s="312" customFormat="1" ht="15" hidden="1" outlineLevel="1" x14ac:dyDescent="0.2">
      <c r="B140" s="454"/>
      <c r="C140" s="450"/>
      <c r="D140" s="396"/>
      <c r="E140" s="502"/>
      <c r="F140" s="313"/>
      <c r="G140" s="313"/>
      <c r="H140" s="313"/>
      <c r="I140" s="321"/>
      <c r="K140" s="454"/>
      <c r="L140" s="450"/>
      <c r="M140" s="396"/>
      <c r="N140" s="502"/>
      <c r="O140" s="313"/>
      <c r="P140" s="313"/>
      <c r="Q140" s="313"/>
      <c r="R140" s="321"/>
    </row>
    <row r="141" spans="2:18" s="312" customFormat="1" ht="15" hidden="1" outlineLevel="1" x14ac:dyDescent="0.25">
      <c r="B141" s="454">
        <v>1</v>
      </c>
      <c r="C141" s="518" t="s">
        <v>381</v>
      </c>
      <c r="D141" s="573" t="s">
        <v>450</v>
      </c>
      <c r="E141" s="212"/>
      <c r="F141" s="88"/>
      <c r="G141" s="88"/>
      <c r="H141" s="88"/>
      <c r="I141" s="164">
        <f t="shared" ref="I141" si="69">SUM(E141:H141)</f>
        <v>0</v>
      </c>
      <c r="K141" s="454">
        <v>1</v>
      </c>
      <c r="L141" s="518" t="s">
        <v>381</v>
      </c>
      <c r="M141" s="573" t="s">
        <v>450</v>
      </c>
      <c r="N141" s="114"/>
      <c r="O141" s="114"/>
      <c r="P141" s="92"/>
      <c r="Q141" s="92"/>
      <c r="R141" s="164">
        <f t="shared" ref="R141" si="70">SUM(N141:Q141)</f>
        <v>0</v>
      </c>
    </row>
    <row r="142" spans="2:18" ht="15" hidden="1" outlineLevel="1" x14ac:dyDescent="0.25">
      <c r="B142" s="454">
        <f t="shared" ref="B142:B149" si="71">B141+1</f>
        <v>2</v>
      </c>
      <c r="C142" s="146" t="s">
        <v>383</v>
      </c>
      <c r="D142" s="573" t="s">
        <v>450</v>
      </c>
      <c r="E142" s="88"/>
      <c r="F142" s="88"/>
      <c r="G142" s="88"/>
      <c r="H142" s="88"/>
      <c r="I142" s="164">
        <f>SUM(E142:H142)</f>
        <v>0</v>
      </c>
      <c r="K142" s="454">
        <f t="shared" ref="K142:K149" si="72">K141+1</f>
        <v>2</v>
      </c>
      <c r="L142" s="146" t="s">
        <v>383</v>
      </c>
      <c r="M142" s="573" t="s">
        <v>450</v>
      </c>
      <c r="N142" s="92"/>
      <c r="O142" s="92"/>
      <c r="P142" s="92"/>
      <c r="Q142" s="92"/>
      <c r="R142" s="164">
        <f>SUM(N142:Q142)</f>
        <v>0</v>
      </c>
    </row>
    <row r="143" spans="2:18" ht="15" hidden="1" outlineLevel="1" x14ac:dyDescent="0.25">
      <c r="B143" s="454">
        <f t="shared" si="71"/>
        <v>3</v>
      </c>
      <c r="C143" s="146" t="s">
        <v>384</v>
      </c>
      <c r="D143" s="573" t="s">
        <v>450</v>
      </c>
      <c r="E143" s="88"/>
      <c r="F143" s="88"/>
      <c r="G143" s="88"/>
      <c r="H143" s="88"/>
      <c r="I143" s="164">
        <f t="shared" ref="I143:I156" si="73">SUM(E143:H143)</f>
        <v>0</v>
      </c>
      <c r="K143" s="454">
        <f t="shared" si="72"/>
        <v>3</v>
      </c>
      <c r="L143" s="146" t="s">
        <v>384</v>
      </c>
      <c r="M143" s="573" t="s">
        <v>450</v>
      </c>
      <c r="N143" s="92"/>
      <c r="O143" s="92"/>
      <c r="P143" s="92"/>
      <c r="Q143" s="92"/>
      <c r="R143" s="164">
        <f t="shared" ref="R143:R156" si="74">SUM(N143:Q143)</f>
        <v>0</v>
      </c>
    </row>
    <row r="144" spans="2:18" ht="15" hidden="1" outlineLevel="1" x14ac:dyDescent="0.25">
      <c r="B144" s="454">
        <f t="shared" si="71"/>
        <v>4</v>
      </c>
      <c r="C144" s="146" t="s">
        <v>385</v>
      </c>
      <c r="D144" s="573" t="s">
        <v>450</v>
      </c>
      <c r="E144" s="88"/>
      <c r="F144" s="88"/>
      <c r="G144" s="88"/>
      <c r="H144" s="88"/>
      <c r="I144" s="164">
        <f t="shared" si="73"/>
        <v>0</v>
      </c>
      <c r="K144" s="454">
        <f t="shared" si="72"/>
        <v>4</v>
      </c>
      <c r="L144" s="146" t="s">
        <v>385</v>
      </c>
      <c r="M144" s="573" t="s">
        <v>450</v>
      </c>
      <c r="N144" s="92"/>
      <c r="O144" s="92"/>
      <c r="P144" s="92"/>
      <c r="Q144" s="92"/>
      <c r="R144" s="164">
        <f t="shared" si="74"/>
        <v>0</v>
      </c>
    </row>
    <row r="145" spans="2:18" ht="15" hidden="1" outlineLevel="1" x14ac:dyDescent="0.25">
      <c r="B145" s="454">
        <f t="shared" si="71"/>
        <v>5</v>
      </c>
      <c r="C145" s="146" t="s">
        <v>386</v>
      </c>
      <c r="D145" s="573" t="s">
        <v>450</v>
      </c>
      <c r="E145" s="88"/>
      <c r="F145" s="88"/>
      <c r="G145" s="88"/>
      <c r="H145" s="88"/>
      <c r="I145" s="164">
        <f t="shared" si="73"/>
        <v>0</v>
      </c>
      <c r="K145" s="454">
        <f t="shared" si="72"/>
        <v>5</v>
      </c>
      <c r="L145" s="146" t="s">
        <v>386</v>
      </c>
      <c r="M145" s="573" t="s">
        <v>450</v>
      </c>
      <c r="N145" s="92"/>
      <c r="O145" s="92"/>
      <c r="P145" s="92"/>
      <c r="Q145" s="92"/>
      <c r="R145" s="164">
        <f t="shared" si="74"/>
        <v>0</v>
      </c>
    </row>
    <row r="146" spans="2:18" ht="15" hidden="1" outlineLevel="1" x14ac:dyDescent="0.25">
      <c r="B146" s="454">
        <f t="shared" si="71"/>
        <v>6</v>
      </c>
      <c r="C146" s="146" t="s">
        <v>387</v>
      </c>
      <c r="D146" s="573" t="s">
        <v>450</v>
      </c>
      <c r="E146" s="88"/>
      <c r="F146" s="88"/>
      <c r="G146" s="88"/>
      <c r="H146" s="88"/>
      <c r="I146" s="164">
        <f t="shared" si="73"/>
        <v>0</v>
      </c>
      <c r="K146" s="454">
        <f t="shared" si="72"/>
        <v>6</v>
      </c>
      <c r="L146" s="146" t="s">
        <v>387</v>
      </c>
      <c r="M146" s="573" t="s">
        <v>450</v>
      </c>
      <c r="N146" s="92"/>
      <c r="O146" s="92"/>
      <c r="P146" s="92"/>
      <c r="Q146" s="92"/>
      <c r="R146" s="164">
        <f t="shared" si="74"/>
        <v>0</v>
      </c>
    </row>
    <row r="147" spans="2:18" ht="15" hidden="1" outlineLevel="1" x14ac:dyDescent="0.25">
      <c r="B147" s="454">
        <f t="shared" si="71"/>
        <v>7</v>
      </c>
      <c r="C147" s="146" t="s">
        <v>388</v>
      </c>
      <c r="D147" s="573" t="s">
        <v>450</v>
      </c>
      <c r="E147" s="88"/>
      <c r="F147" s="88"/>
      <c r="G147" s="88"/>
      <c r="H147" s="88"/>
      <c r="I147" s="164">
        <f t="shared" si="73"/>
        <v>0</v>
      </c>
      <c r="K147" s="454">
        <f t="shared" si="72"/>
        <v>7</v>
      </c>
      <c r="L147" s="146" t="s">
        <v>388</v>
      </c>
      <c r="M147" s="573" t="s">
        <v>450</v>
      </c>
      <c r="N147" s="92"/>
      <c r="O147" s="92"/>
      <c r="P147" s="92"/>
      <c r="Q147" s="92"/>
      <c r="R147" s="164">
        <f t="shared" si="74"/>
        <v>0</v>
      </c>
    </row>
    <row r="148" spans="2:18" ht="15" hidden="1" outlineLevel="1" x14ac:dyDescent="0.25">
      <c r="B148" s="454">
        <f t="shared" si="71"/>
        <v>8</v>
      </c>
      <c r="C148" s="146" t="s">
        <v>389</v>
      </c>
      <c r="D148" s="573" t="s">
        <v>450</v>
      </c>
      <c r="E148" s="88"/>
      <c r="F148" s="88"/>
      <c r="G148" s="88"/>
      <c r="H148" s="88"/>
      <c r="I148" s="164">
        <f t="shared" si="73"/>
        <v>0</v>
      </c>
      <c r="K148" s="454">
        <f t="shared" si="72"/>
        <v>8</v>
      </c>
      <c r="L148" s="146" t="s">
        <v>389</v>
      </c>
      <c r="M148" s="573" t="s">
        <v>450</v>
      </c>
      <c r="N148" s="92"/>
      <c r="O148" s="92"/>
      <c r="P148" s="92"/>
      <c r="Q148" s="92"/>
      <c r="R148" s="164">
        <f t="shared" si="74"/>
        <v>0</v>
      </c>
    </row>
    <row r="149" spans="2:18" ht="15" hidden="1" outlineLevel="1" x14ac:dyDescent="0.25">
      <c r="B149" s="454">
        <f t="shared" si="71"/>
        <v>9</v>
      </c>
      <c r="C149" s="146" t="s">
        <v>293</v>
      </c>
      <c r="D149" s="573" t="s">
        <v>450</v>
      </c>
      <c r="E149" s="88"/>
      <c r="F149" s="88"/>
      <c r="G149" s="88"/>
      <c r="H149" s="88"/>
      <c r="I149" s="164">
        <f t="shared" si="73"/>
        <v>0</v>
      </c>
      <c r="K149" s="454">
        <f t="shared" si="72"/>
        <v>9</v>
      </c>
      <c r="L149" s="146" t="s">
        <v>293</v>
      </c>
      <c r="M149" s="573" t="s">
        <v>450</v>
      </c>
      <c r="N149" s="92"/>
      <c r="O149" s="92"/>
      <c r="P149" s="92"/>
      <c r="Q149" s="92"/>
      <c r="R149" s="164">
        <f t="shared" si="74"/>
        <v>0</v>
      </c>
    </row>
    <row r="150" spans="2:18" ht="15" hidden="1" outlineLevel="1" x14ac:dyDescent="0.25">
      <c r="B150" s="454">
        <f>B149+1</f>
        <v>10</v>
      </c>
      <c r="C150" s="145" t="s">
        <v>390</v>
      </c>
      <c r="D150" s="573" t="s">
        <v>450</v>
      </c>
      <c r="E150" s="88"/>
      <c r="F150" s="88"/>
      <c r="G150" s="88"/>
      <c r="H150" s="88"/>
      <c r="I150" s="164">
        <f t="shared" si="73"/>
        <v>0</v>
      </c>
      <c r="K150" s="454">
        <f>K149+1</f>
        <v>10</v>
      </c>
      <c r="L150" s="145" t="s">
        <v>390</v>
      </c>
      <c r="M150" s="573" t="s">
        <v>450</v>
      </c>
      <c r="N150" s="92"/>
      <c r="O150" s="92"/>
      <c r="P150" s="92"/>
      <c r="Q150" s="92"/>
      <c r="R150" s="164">
        <f t="shared" si="74"/>
        <v>0</v>
      </c>
    </row>
    <row r="151" spans="2:18" ht="15" hidden="1" outlineLevel="1" x14ac:dyDescent="0.25">
      <c r="B151" s="454">
        <f>B150+1</f>
        <v>11</v>
      </c>
      <c r="C151" s="145" t="s">
        <v>305</v>
      </c>
      <c r="D151" s="573" t="s">
        <v>450</v>
      </c>
      <c r="E151" s="88"/>
      <c r="F151" s="88"/>
      <c r="G151" s="88"/>
      <c r="H151" s="88"/>
      <c r="I151" s="164">
        <f t="shared" si="73"/>
        <v>0</v>
      </c>
      <c r="K151" s="454">
        <f>K150+1</f>
        <v>11</v>
      </c>
      <c r="L151" s="145" t="s">
        <v>305</v>
      </c>
      <c r="M151" s="573" t="s">
        <v>450</v>
      </c>
      <c r="N151" s="92"/>
      <c r="O151" s="92"/>
      <c r="P151" s="92"/>
      <c r="Q151" s="92"/>
      <c r="R151" s="164">
        <f t="shared" si="74"/>
        <v>0</v>
      </c>
    </row>
    <row r="152" spans="2:18" ht="15" hidden="1" outlineLevel="1" x14ac:dyDescent="0.25">
      <c r="B152" s="454">
        <f t="shared" ref="B152:B153" si="75">B151+1</f>
        <v>12</v>
      </c>
      <c r="C152" s="145" t="s">
        <v>307</v>
      </c>
      <c r="D152" s="573" t="s">
        <v>450</v>
      </c>
      <c r="E152" s="88"/>
      <c r="F152" s="88"/>
      <c r="G152" s="88"/>
      <c r="H152" s="88"/>
      <c r="I152" s="164">
        <f t="shared" si="73"/>
        <v>0</v>
      </c>
      <c r="K152" s="454">
        <f t="shared" ref="K152:K153" si="76">K151+1</f>
        <v>12</v>
      </c>
      <c r="L152" s="145" t="s">
        <v>307</v>
      </c>
      <c r="M152" s="573" t="s">
        <v>450</v>
      </c>
      <c r="N152" s="92"/>
      <c r="O152" s="92"/>
      <c r="P152" s="92"/>
      <c r="Q152" s="92"/>
      <c r="R152" s="164">
        <f t="shared" si="74"/>
        <v>0</v>
      </c>
    </row>
    <row r="153" spans="2:18" ht="15" hidden="1" outlineLevel="1" x14ac:dyDescent="0.25">
      <c r="B153" s="454">
        <f t="shared" si="75"/>
        <v>13</v>
      </c>
      <c r="C153" s="145" t="s">
        <v>391</v>
      </c>
      <c r="D153" s="573" t="s">
        <v>450</v>
      </c>
      <c r="E153" s="88"/>
      <c r="F153" s="88"/>
      <c r="G153" s="88"/>
      <c r="H153" s="88"/>
      <c r="I153" s="164">
        <f t="shared" si="73"/>
        <v>0</v>
      </c>
      <c r="K153" s="454">
        <f t="shared" si="76"/>
        <v>13</v>
      </c>
      <c r="L153" s="145" t="s">
        <v>391</v>
      </c>
      <c r="M153" s="573" t="s">
        <v>450</v>
      </c>
      <c r="N153" s="92"/>
      <c r="O153" s="92"/>
      <c r="P153" s="92"/>
      <c r="Q153" s="92"/>
      <c r="R153" s="164">
        <f t="shared" si="74"/>
        <v>0</v>
      </c>
    </row>
    <row r="154" spans="2:18" ht="15" hidden="1" outlineLevel="1" x14ac:dyDescent="0.25">
      <c r="B154" s="454">
        <v>14</v>
      </c>
      <c r="C154" s="145" t="s">
        <v>164</v>
      </c>
      <c r="D154" s="573" t="s">
        <v>450</v>
      </c>
      <c r="E154" s="88"/>
      <c r="F154" s="88"/>
      <c r="G154" s="88"/>
      <c r="H154" s="88"/>
      <c r="I154" s="164">
        <f t="shared" si="73"/>
        <v>0</v>
      </c>
      <c r="K154" s="454">
        <v>14</v>
      </c>
      <c r="L154" s="145" t="s">
        <v>164</v>
      </c>
      <c r="M154" s="573" t="s">
        <v>450</v>
      </c>
      <c r="N154" s="92"/>
      <c r="O154" s="92"/>
      <c r="P154" s="92"/>
      <c r="Q154" s="92"/>
      <c r="R154" s="164">
        <f t="shared" si="74"/>
        <v>0</v>
      </c>
    </row>
    <row r="155" spans="2:18" ht="15" hidden="1" outlineLevel="1" x14ac:dyDescent="0.25">
      <c r="B155" s="454">
        <v>15</v>
      </c>
      <c r="C155" s="145" t="s">
        <v>314</v>
      </c>
      <c r="D155" s="573" t="s">
        <v>450</v>
      </c>
      <c r="E155" s="88"/>
      <c r="F155" s="88"/>
      <c r="G155" s="88"/>
      <c r="H155" s="88"/>
      <c r="I155" s="164">
        <f t="shared" si="73"/>
        <v>0</v>
      </c>
      <c r="K155" s="454">
        <v>15</v>
      </c>
      <c r="L155" s="145" t="s">
        <v>314</v>
      </c>
      <c r="M155" s="573" t="s">
        <v>450</v>
      </c>
      <c r="N155" s="92"/>
      <c r="O155" s="92"/>
      <c r="P155" s="92"/>
      <c r="Q155" s="92"/>
      <c r="R155" s="164">
        <f t="shared" si="74"/>
        <v>0</v>
      </c>
    </row>
    <row r="156" spans="2:18" ht="15.75" hidden="1" outlineLevel="1" thickBot="1" x14ac:dyDescent="0.25">
      <c r="B156" s="455">
        <v>16</v>
      </c>
      <c r="C156" s="147" t="s">
        <v>98</v>
      </c>
      <c r="D156" s="200" t="s">
        <v>450</v>
      </c>
      <c r="E156" s="572">
        <f>SUM(E141:E155)</f>
        <v>0</v>
      </c>
      <c r="F156" s="572">
        <f t="shared" ref="F156:H156" si="77">SUM(F141:F155)</f>
        <v>0</v>
      </c>
      <c r="G156" s="572">
        <f t="shared" si="77"/>
        <v>0</v>
      </c>
      <c r="H156" s="572">
        <f t="shared" si="77"/>
        <v>0</v>
      </c>
      <c r="I156" s="164">
        <f t="shared" si="73"/>
        <v>0</v>
      </c>
      <c r="K156" s="455">
        <v>16</v>
      </c>
      <c r="L156" s="147" t="s">
        <v>98</v>
      </c>
      <c r="M156" s="200" t="s">
        <v>450</v>
      </c>
      <c r="N156" s="161">
        <f>SUM(N141:N155)</f>
        <v>0</v>
      </c>
      <c r="O156" s="161">
        <f>SUM(O141:O155)</f>
        <v>0</v>
      </c>
      <c r="P156" s="161">
        <f t="shared" ref="P156" si="78">SUM(P141:P155)</f>
        <v>0</v>
      </c>
      <c r="Q156" s="161">
        <f t="shared" ref="Q156" si="79">SUM(Q141:Q155)</f>
        <v>0</v>
      </c>
      <c r="R156" s="164">
        <f t="shared" si="74"/>
        <v>0</v>
      </c>
    </row>
    <row r="157" spans="2:18" ht="15" collapsed="1" thickBot="1" x14ac:dyDescent="0.25"/>
    <row r="158" spans="2:18" ht="15" x14ac:dyDescent="0.25">
      <c r="B158" s="628"/>
      <c r="C158" s="629"/>
      <c r="D158" s="328"/>
      <c r="E158" s="636"/>
      <c r="F158" s="636"/>
      <c r="G158" s="590" t="s">
        <v>98</v>
      </c>
      <c r="H158" s="636"/>
      <c r="I158" s="637"/>
      <c r="K158" s="628"/>
      <c r="L158" s="629"/>
      <c r="M158" s="328"/>
      <c r="N158" s="639"/>
      <c r="O158" s="636"/>
      <c r="P158" s="590" t="s">
        <v>98</v>
      </c>
      <c r="Q158" s="636"/>
      <c r="R158" s="637"/>
    </row>
    <row r="159" spans="2:18" ht="15" customHeight="1" thickBot="1" x14ac:dyDescent="0.25">
      <c r="B159" s="630"/>
      <c r="C159" s="631"/>
      <c r="D159" s="311"/>
      <c r="E159" s="739" t="s">
        <v>445</v>
      </c>
      <c r="F159" s="740"/>
      <c r="G159" s="740"/>
      <c r="H159" s="741"/>
      <c r="I159" s="738" t="s">
        <v>98</v>
      </c>
      <c r="K159" s="630"/>
      <c r="L159" s="631"/>
      <c r="M159" s="311"/>
      <c r="N159" s="739" t="s">
        <v>445</v>
      </c>
      <c r="O159" s="740"/>
      <c r="P159" s="740"/>
      <c r="Q159" s="741"/>
      <c r="R159" s="738" t="s">
        <v>98</v>
      </c>
    </row>
    <row r="160" spans="2:18" ht="30.75" thickBot="1" x14ac:dyDescent="0.25">
      <c r="B160" s="630"/>
      <c r="C160" s="632" t="str">
        <f>C138</f>
        <v>Year 2025</v>
      </c>
      <c r="D160" s="395" t="s">
        <v>192</v>
      </c>
      <c r="E160" s="314" t="s">
        <v>446</v>
      </c>
      <c r="F160" s="314" t="s">
        <v>447</v>
      </c>
      <c r="G160" s="314" t="s">
        <v>448</v>
      </c>
      <c r="H160" s="314" t="s">
        <v>449</v>
      </c>
      <c r="I160" s="725"/>
      <c r="K160" s="630"/>
      <c r="L160" s="635" t="str">
        <f>L138</f>
        <v>Year 2024</v>
      </c>
      <c r="M160" s="395" t="s">
        <v>192</v>
      </c>
      <c r="N160" s="314" t="s">
        <v>446</v>
      </c>
      <c r="O160" s="314" t="s">
        <v>447</v>
      </c>
      <c r="P160" s="314" t="s">
        <v>448</v>
      </c>
      <c r="Q160" s="314" t="s">
        <v>449</v>
      </c>
      <c r="R160" s="725"/>
    </row>
    <row r="161" spans="2:18" ht="15.75" thickBot="1" x14ac:dyDescent="0.25">
      <c r="B161" s="633"/>
      <c r="C161" s="634"/>
      <c r="D161" s="396"/>
      <c r="E161" s="314" t="s">
        <v>418</v>
      </c>
      <c r="F161" s="314" t="s">
        <v>419</v>
      </c>
      <c r="G161" s="314" t="s">
        <v>420</v>
      </c>
      <c r="H161" s="314" t="s">
        <v>421</v>
      </c>
      <c r="I161" s="306" t="s">
        <v>422</v>
      </c>
      <c r="K161" s="633"/>
      <c r="L161" s="634"/>
      <c r="M161" s="396"/>
      <c r="N161" s="314" t="s">
        <v>418</v>
      </c>
      <c r="O161" s="314" t="s">
        <v>419</v>
      </c>
      <c r="P161" s="314" t="s">
        <v>420</v>
      </c>
      <c r="Q161" s="314" t="s">
        <v>421</v>
      </c>
      <c r="R161" s="306" t="s">
        <v>422</v>
      </c>
    </row>
    <row r="162" spans="2:18" s="312" customFormat="1" ht="15" x14ac:dyDescent="0.2">
      <c r="B162" s="454"/>
      <c r="C162" s="450"/>
      <c r="D162" s="396"/>
      <c r="E162" s="502"/>
      <c r="F162" s="313"/>
      <c r="G162" s="313"/>
      <c r="H162" s="313"/>
      <c r="I162" s="321"/>
      <c r="K162" s="454"/>
      <c r="L162" s="450"/>
      <c r="M162" s="396"/>
      <c r="N162" s="502"/>
      <c r="O162" s="313"/>
      <c r="P162" s="313"/>
      <c r="Q162" s="313"/>
      <c r="R162" s="321"/>
    </row>
    <row r="163" spans="2:18" s="312" customFormat="1" ht="15" x14ac:dyDescent="0.25">
      <c r="B163" s="454">
        <v>1</v>
      </c>
      <c r="C163" s="518" t="s">
        <v>381</v>
      </c>
      <c r="D163" s="573" t="s">
        <v>450</v>
      </c>
      <c r="E163" s="166">
        <f t="shared" ref="E163:H175" si="80">SUM(E9,E31,E53,E75,E97,E119,E141)</f>
        <v>0</v>
      </c>
      <c r="F163" s="166">
        <f t="shared" si="80"/>
        <v>0</v>
      </c>
      <c r="G163" s="166">
        <f t="shared" si="80"/>
        <v>0</v>
      </c>
      <c r="H163" s="166">
        <f t="shared" si="80"/>
        <v>0</v>
      </c>
      <c r="I163" s="164">
        <f t="shared" ref="I163" si="81">SUM(E163:H163)</f>
        <v>0</v>
      </c>
      <c r="K163" s="454">
        <v>1</v>
      </c>
      <c r="L163" s="518" t="s">
        <v>381</v>
      </c>
      <c r="M163" s="573" t="s">
        <v>450</v>
      </c>
      <c r="N163" s="166">
        <f t="shared" ref="N163:Q178" si="82">SUM(N9,N31,N53,N75,N97,N119,N141)</f>
        <v>0</v>
      </c>
      <c r="O163" s="166">
        <f t="shared" si="82"/>
        <v>0</v>
      </c>
      <c r="P163" s="166">
        <f t="shared" si="82"/>
        <v>0</v>
      </c>
      <c r="Q163" s="166">
        <f t="shared" si="82"/>
        <v>0</v>
      </c>
      <c r="R163" s="164">
        <f t="shared" ref="R163" si="83">SUM(N163:Q163)</f>
        <v>0</v>
      </c>
    </row>
    <row r="164" spans="2:18" ht="15" x14ac:dyDescent="0.25">
      <c r="B164" s="454">
        <f t="shared" ref="B164:B171" si="84">B163+1</f>
        <v>2</v>
      </c>
      <c r="C164" s="146" t="s">
        <v>383</v>
      </c>
      <c r="D164" s="573" t="s">
        <v>450</v>
      </c>
      <c r="E164" s="166">
        <f t="shared" si="80"/>
        <v>0</v>
      </c>
      <c r="F164" s="166">
        <f t="shared" si="80"/>
        <v>0</v>
      </c>
      <c r="G164" s="166">
        <f t="shared" si="80"/>
        <v>0</v>
      </c>
      <c r="H164" s="166">
        <f t="shared" si="80"/>
        <v>0</v>
      </c>
      <c r="I164" s="164">
        <f>SUM(E164:H164)</f>
        <v>0</v>
      </c>
      <c r="K164" s="454">
        <f t="shared" ref="K164:K171" si="85">K163+1</f>
        <v>2</v>
      </c>
      <c r="L164" s="146" t="s">
        <v>383</v>
      </c>
      <c r="M164" s="573" t="s">
        <v>450</v>
      </c>
      <c r="N164" s="166">
        <f t="shared" si="82"/>
        <v>0</v>
      </c>
      <c r="O164" s="166">
        <f t="shared" si="82"/>
        <v>0</v>
      </c>
      <c r="P164" s="166">
        <f t="shared" si="82"/>
        <v>0</v>
      </c>
      <c r="Q164" s="166">
        <f t="shared" si="82"/>
        <v>0</v>
      </c>
      <c r="R164" s="164">
        <f>SUM(N164:Q164)</f>
        <v>0</v>
      </c>
    </row>
    <row r="165" spans="2:18" ht="15" x14ac:dyDescent="0.25">
      <c r="B165" s="454">
        <f t="shared" si="84"/>
        <v>3</v>
      </c>
      <c r="C165" s="146" t="s">
        <v>384</v>
      </c>
      <c r="D165" s="573" t="s">
        <v>450</v>
      </c>
      <c r="E165" s="166">
        <f t="shared" si="80"/>
        <v>0</v>
      </c>
      <c r="F165" s="166">
        <f t="shared" si="80"/>
        <v>0</v>
      </c>
      <c r="G165" s="166">
        <f t="shared" si="80"/>
        <v>0</v>
      </c>
      <c r="H165" s="166">
        <f t="shared" si="80"/>
        <v>0</v>
      </c>
      <c r="I165" s="167">
        <f t="shared" ref="I165:I175" si="86">SUM(I11,I33,I55,I77,I99,I121,I143)</f>
        <v>0</v>
      </c>
      <c r="K165" s="454">
        <f t="shared" si="85"/>
        <v>3</v>
      </c>
      <c r="L165" s="146" t="s">
        <v>384</v>
      </c>
      <c r="M165" s="573" t="s">
        <v>450</v>
      </c>
      <c r="N165" s="166">
        <f t="shared" si="82"/>
        <v>0</v>
      </c>
      <c r="O165" s="166">
        <f t="shared" si="82"/>
        <v>0</v>
      </c>
      <c r="P165" s="166">
        <f t="shared" si="82"/>
        <v>0</v>
      </c>
      <c r="Q165" s="166">
        <f t="shared" si="82"/>
        <v>0</v>
      </c>
      <c r="R165" s="167">
        <f t="shared" ref="R165:R178" si="87">SUM(R11,R33,R55,R77,R99,R121,R143)</f>
        <v>0</v>
      </c>
    </row>
    <row r="166" spans="2:18" ht="15" x14ac:dyDescent="0.25">
      <c r="B166" s="454">
        <f t="shared" si="84"/>
        <v>4</v>
      </c>
      <c r="C166" s="146" t="s">
        <v>385</v>
      </c>
      <c r="D166" s="573" t="s">
        <v>450</v>
      </c>
      <c r="E166" s="166">
        <f t="shared" si="80"/>
        <v>0</v>
      </c>
      <c r="F166" s="166">
        <f t="shared" si="80"/>
        <v>0</v>
      </c>
      <c r="G166" s="166">
        <f t="shared" si="80"/>
        <v>0</v>
      </c>
      <c r="H166" s="166">
        <f t="shared" si="80"/>
        <v>0</v>
      </c>
      <c r="I166" s="167">
        <f t="shared" si="86"/>
        <v>0</v>
      </c>
      <c r="K166" s="454">
        <f t="shared" si="85"/>
        <v>4</v>
      </c>
      <c r="L166" s="146" t="s">
        <v>385</v>
      </c>
      <c r="M166" s="573" t="s">
        <v>450</v>
      </c>
      <c r="N166" s="166">
        <f t="shared" si="82"/>
        <v>0</v>
      </c>
      <c r="O166" s="166">
        <f t="shared" si="82"/>
        <v>0</v>
      </c>
      <c r="P166" s="166">
        <f t="shared" si="82"/>
        <v>0</v>
      </c>
      <c r="Q166" s="166">
        <f t="shared" si="82"/>
        <v>0</v>
      </c>
      <c r="R166" s="167">
        <f t="shared" si="87"/>
        <v>0</v>
      </c>
    </row>
    <row r="167" spans="2:18" ht="15" x14ac:dyDescent="0.25">
      <c r="B167" s="454">
        <f t="shared" si="84"/>
        <v>5</v>
      </c>
      <c r="C167" s="146" t="s">
        <v>386</v>
      </c>
      <c r="D167" s="573" t="s">
        <v>450</v>
      </c>
      <c r="E167" s="166">
        <f t="shared" si="80"/>
        <v>0</v>
      </c>
      <c r="F167" s="166">
        <f t="shared" si="80"/>
        <v>0</v>
      </c>
      <c r="G167" s="166">
        <f t="shared" si="80"/>
        <v>0</v>
      </c>
      <c r="H167" s="166">
        <f t="shared" si="80"/>
        <v>0</v>
      </c>
      <c r="I167" s="167">
        <f t="shared" si="86"/>
        <v>0</v>
      </c>
      <c r="K167" s="454">
        <f t="shared" si="85"/>
        <v>5</v>
      </c>
      <c r="L167" s="146" t="s">
        <v>386</v>
      </c>
      <c r="M167" s="573" t="s">
        <v>450</v>
      </c>
      <c r="N167" s="166">
        <f t="shared" si="82"/>
        <v>0</v>
      </c>
      <c r="O167" s="166">
        <f t="shared" si="82"/>
        <v>0</v>
      </c>
      <c r="P167" s="166">
        <f t="shared" si="82"/>
        <v>0</v>
      </c>
      <c r="Q167" s="166">
        <f t="shared" si="82"/>
        <v>0</v>
      </c>
      <c r="R167" s="167">
        <f t="shared" si="87"/>
        <v>0</v>
      </c>
    </row>
    <row r="168" spans="2:18" ht="15" x14ac:dyDescent="0.25">
      <c r="B168" s="454">
        <f t="shared" si="84"/>
        <v>6</v>
      </c>
      <c r="C168" s="146" t="s">
        <v>387</v>
      </c>
      <c r="D168" s="573" t="s">
        <v>450</v>
      </c>
      <c r="E168" s="166">
        <f t="shared" si="80"/>
        <v>0</v>
      </c>
      <c r="F168" s="166">
        <f t="shared" si="80"/>
        <v>0</v>
      </c>
      <c r="G168" s="166">
        <f t="shared" si="80"/>
        <v>0</v>
      </c>
      <c r="H168" s="166">
        <f t="shared" si="80"/>
        <v>0</v>
      </c>
      <c r="I168" s="167">
        <f t="shared" si="86"/>
        <v>0</v>
      </c>
      <c r="K168" s="454">
        <f t="shared" si="85"/>
        <v>6</v>
      </c>
      <c r="L168" s="146" t="s">
        <v>387</v>
      </c>
      <c r="M168" s="573" t="s">
        <v>450</v>
      </c>
      <c r="N168" s="166">
        <f t="shared" si="82"/>
        <v>0</v>
      </c>
      <c r="O168" s="166">
        <f t="shared" si="82"/>
        <v>0</v>
      </c>
      <c r="P168" s="166">
        <f t="shared" si="82"/>
        <v>0</v>
      </c>
      <c r="Q168" s="166">
        <f t="shared" si="82"/>
        <v>0</v>
      </c>
      <c r="R168" s="167">
        <f t="shared" si="87"/>
        <v>0</v>
      </c>
    </row>
    <row r="169" spans="2:18" ht="15" x14ac:dyDescent="0.25">
      <c r="B169" s="454">
        <f t="shared" si="84"/>
        <v>7</v>
      </c>
      <c r="C169" s="146" t="s">
        <v>388</v>
      </c>
      <c r="D169" s="573" t="s">
        <v>450</v>
      </c>
      <c r="E169" s="166">
        <f t="shared" si="80"/>
        <v>0</v>
      </c>
      <c r="F169" s="166">
        <f t="shared" si="80"/>
        <v>0</v>
      </c>
      <c r="G169" s="166">
        <f t="shared" si="80"/>
        <v>0</v>
      </c>
      <c r="H169" s="166">
        <f t="shared" si="80"/>
        <v>0</v>
      </c>
      <c r="I169" s="167">
        <f t="shared" si="86"/>
        <v>0</v>
      </c>
      <c r="K169" s="454">
        <f t="shared" si="85"/>
        <v>7</v>
      </c>
      <c r="L169" s="146" t="s">
        <v>388</v>
      </c>
      <c r="M169" s="573" t="s">
        <v>450</v>
      </c>
      <c r="N169" s="166">
        <f t="shared" si="82"/>
        <v>0</v>
      </c>
      <c r="O169" s="166">
        <f t="shared" si="82"/>
        <v>0</v>
      </c>
      <c r="P169" s="166">
        <f t="shared" si="82"/>
        <v>0</v>
      </c>
      <c r="Q169" s="166">
        <f t="shared" si="82"/>
        <v>0</v>
      </c>
      <c r="R169" s="167">
        <f t="shared" si="87"/>
        <v>0</v>
      </c>
    </row>
    <row r="170" spans="2:18" ht="15" x14ac:dyDescent="0.25">
      <c r="B170" s="454">
        <f t="shared" si="84"/>
        <v>8</v>
      </c>
      <c r="C170" s="146" t="s">
        <v>389</v>
      </c>
      <c r="D170" s="573" t="s">
        <v>450</v>
      </c>
      <c r="E170" s="166">
        <f t="shared" si="80"/>
        <v>0</v>
      </c>
      <c r="F170" s="166">
        <f t="shared" si="80"/>
        <v>0</v>
      </c>
      <c r="G170" s="166">
        <f t="shared" si="80"/>
        <v>0</v>
      </c>
      <c r="H170" s="166">
        <f t="shared" si="80"/>
        <v>0</v>
      </c>
      <c r="I170" s="167">
        <f t="shared" si="86"/>
        <v>0</v>
      </c>
      <c r="K170" s="454">
        <f t="shared" si="85"/>
        <v>8</v>
      </c>
      <c r="L170" s="146" t="s">
        <v>389</v>
      </c>
      <c r="M170" s="573" t="s">
        <v>450</v>
      </c>
      <c r="N170" s="166">
        <f t="shared" si="82"/>
        <v>0</v>
      </c>
      <c r="O170" s="166">
        <f t="shared" si="82"/>
        <v>0</v>
      </c>
      <c r="P170" s="166">
        <f t="shared" si="82"/>
        <v>0</v>
      </c>
      <c r="Q170" s="166">
        <f t="shared" si="82"/>
        <v>0</v>
      </c>
      <c r="R170" s="167">
        <f t="shared" si="87"/>
        <v>0</v>
      </c>
    </row>
    <row r="171" spans="2:18" ht="15" x14ac:dyDescent="0.25">
      <c r="B171" s="454">
        <f t="shared" si="84"/>
        <v>9</v>
      </c>
      <c r="C171" s="146" t="s">
        <v>293</v>
      </c>
      <c r="D171" s="573" t="s">
        <v>450</v>
      </c>
      <c r="E171" s="166">
        <f t="shared" si="80"/>
        <v>0</v>
      </c>
      <c r="F171" s="166">
        <f t="shared" si="80"/>
        <v>0</v>
      </c>
      <c r="G171" s="166">
        <f t="shared" si="80"/>
        <v>0</v>
      </c>
      <c r="H171" s="166">
        <f t="shared" si="80"/>
        <v>0</v>
      </c>
      <c r="I171" s="167">
        <f t="shared" si="86"/>
        <v>0</v>
      </c>
      <c r="K171" s="454">
        <f t="shared" si="85"/>
        <v>9</v>
      </c>
      <c r="L171" s="146" t="s">
        <v>293</v>
      </c>
      <c r="M171" s="573" t="s">
        <v>450</v>
      </c>
      <c r="N171" s="166">
        <f t="shared" si="82"/>
        <v>0</v>
      </c>
      <c r="O171" s="166">
        <f t="shared" si="82"/>
        <v>0</v>
      </c>
      <c r="P171" s="166">
        <f t="shared" si="82"/>
        <v>0</v>
      </c>
      <c r="Q171" s="166">
        <f t="shared" si="82"/>
        <v>0</v>
      </c>
      <c r="R171" s="167">
        <f t="shared" si="87"/>
        <v>0</v>
      </c>
    </row>
    <row r="172" spans="2:18" ht="15" x14ac:dyDescent="0.25">
      <c r="B172" s="454">
        <f>B171+1</f>
        <v>10</v>
      </c>
      <c r="C172" s="145" t="s">
        <v>390</v>
      </c>
      <c r="D172" s="573" t="s">
        <v>450</v>
      </c>
      <c r="E172" s="166">
        <f t="shared" si="80"/>
        <v>0</v>
      </c>
      <c r="F172" s="166">
        <f t="shared" si="80"/>
        <v>0</v>
      </c>
      <c r="G172" s="166">
        <f t="shared" si="80"/>
        <v>0</v>
      </c>
      <c r="H172" s="166">
        <f t="shared" si="80"/>
        <v>0</v>
      </c>
      <c r="I172" s="167">
        <f t="shared" si="86"/>
        <v>0</v>
      </c>
      <c r="K172" s="454">
        <f>K171+1</f>
        <v>10</v>
      </c>
      <c r="L172" s="145" t="s">
        <v>390</v>
      </c>
      <c r="M172" s="573" t="s">
        <v>450</v>
      </c>
      <c r="N172" s="166">
        <f t="shared" si="82"/>
        <v>0</v>
      </c>
      <c r="O172" s="166">
        <f t="shared" si="82"/>
        <v>0</v>
      </c>
      <c r="P172" s="166">
        <f t="shared" si="82"/>
        <v>0</v>
      </c>
      <c r="Q172" s="166">
        <f t="shared" si="82"/>
        <v>0</v>
      </c>
      <c r="R172" s="167">
        <f t="shared" si="87"/>
        <v>0</v>
      </c>
    </row>
    <row r="173" spans="2:18" ht="15" x14ac:dyDescent="0.25">
      <c r="B173" s="454">
        <f>B172+1</f>
        <v>11</v>
      </c>
      <c r="C173" s="145" t="s">
        <v>305</v>
      </c>
      <c r="D173" s="573" t="s">
        <v>450</v>
      </c>
      <c r="E173" s="166">
        <f t="shared" si="80"/>
        <v>0</v>
      </c>
      <c r="F173" s="166">
        <f t="shared" si="80"/>
        <v>0</v>
      </c>
      <c r="G173" s="166">
        <f t="shared" si="80"/>
        <v>0</v>
      </c>
      <c r="H173" s="166">
        <f t="shared" si="80"/>
        <v>0</v>
      </c>
      <c r="I173" s="167">
        <f t="shared" si="86"/>
        <v>0</v>
      </c>
      <c r="K173" s="454">
        <f>K172+1</f>
        <v>11</v>
      </c>
      <c r="L173" s="145" t="s">
        <v>305</v>
      </c>
      <c r="M173" s="573" t="s">
        <v>450</v>
      </c>
      <c r="N173" s="166">
        <f t="shared" si="82"/>
        <v>0</v>
      </c>
      <c r="O173" s="166">
        <f t="shared" si="82"/>
        <v>0</v>
      </c>
      <c r="P173" s="166">
        <f t="shared" si="82"/>
        <v>0</v>
      </c>
      <c r="Q173" s="166">
        <f t="shared" si="82"/>
        <v>0</v>
      </c>
      <c r="R173" s="167">
        <f t="shared" si="87"/>
        <v>0</v>
      </c>
    </row>
    <row r="174" spans="2:18" ht="15" x14ac:dyDescent="0.25">
      <c r="B174" s="454">
        <f t="shared" ref="B174:B175" si="88">B173+1</f>
        <v>12</v>
      </c>
      <c r="C174" s="145" t="s">
        <v>307</v>
      </c>
      <c r="D174" s="573" t="s">
        <v>450</v>
      </c>
      <c r="E174" s="166">
        <f t="shared" si="80"/>
        <v>0</v>
      </c>
      <c r="F174" s="166">
        <f t="shared" si="80"/>
        <v>0</v>
      </c>
      <c r="G174" s="166">
        <f t="shared" si="80"/>
        <v>0</v>
      </c>
      <c r="H174" s="166">
        <f t="shared" si="80"/>
        <v>0</v>
      </c>
      <c r="I174" s="167">
        <f t="shared" si="86"/>
        <v>0</v>
      </c>
      <c r="K174" s="454">
        <f t="shared" ref="K174:K175" si="89">K173+1</f>
        <v>12</v>
      </c>
      <c r="L174" s="145" t="s">
        <v>307</v>
      </c>
      <c r="M174" s="573" t="s">
        <v>450</v>
      </c>
      <c r="N174" s="166">
        <f t="shared" si="82"/>
        <v>0</v>
      </c>
      <c r="O174" s="166">
        <f t="shared" si="82"/>
        <v>0</v>
      </c>
      <c r="P174" s="166">
        <f t="shared" si="82"/>
        <v>0</v>
      </c>
      <c r="Q174" s="166">
        <f t="shared" si="82"/>
        <v>0</v>
      </c>
      <c r="R174" s="167">
        <f t="shared" si="87"/>
        <v>0</v>
      </c>
    </row>
    <row r="175" spans="2:18" ht="15" x14ac:dyDescent="0.25">
      <c r="B175" s="454">
        <f t="shared" si="88"/>
        <v>13</v>
      </c>
      <c r="C175" s="145" t="s">
        <v>391</v>
      </c>
      <c r="D175" s="573" t="s">
        <v>450</v>
      </c>
      <c r="E175" s="166">
        <f t="shared" si="80"/>
        <v>0</v>
      </c>
      <c r="F175" s="166">
        <f t="shared" si="80"/>
        <v>0</v>
      </c>
      <c r="G175" s="166">
        <f t="shared" si="80"/>
        <v>0</v>
      </c>
      <c r="H175" s="166">
        <f t="shared" si="80"/>
        <v>0</v>
      </c>
      <c r="I175" s="167">
        <f t="shared" si="86"/>
        <v>0</v>
      </c>
      <c r="K175" s="454">
        <f t="shared" si="89"/>
        <v>13</v>
      </c>
      <c r="L175" s="145" t="s">
        <v>391</v>
      </c>
      <c r="M175" s="573" t="s">
        <v>450</v>
      </c>
      <c r="N175" s="166">
        <f t="shared" si="82"/>
        <v>0</v>
      </c>
      <c r="O175" s="166">
        <f t="shared" si="82"/>
        <v>0</v>
      </c>
      <c r="P175" s="166">
        <f t="shared" si="82"/>
        <v>0</v>
      </c>
      <c r="Q175" s="166">
        <f t="shared" si="82"/>
        <v>0</v>
      </c>
      <c r="R175" s="167">
        <f t="shared" si="87"/>
        <v>0</v>
      </c>
    </row>
    <row r="176" spans="2:18" ht="15" x14ac:dyDescent="0.25">
      <c r="B176" s="454">
        <v>14</v>
      </c>
      <c r="C176" s="145" t="s">
        <v>164</v>
      </c>
      <c r="D176" s="573" t="s">
        <v>450</v>
      </c>
      <c r="E176" s="166">
        <f t="shared" ref="E176:I176" si="90">SUM(E22,E44,E66,E88,E110,E132,E154)</f>
        <v>0</v>
      </c>
      <c r="F176" s="166">
        <f t="shared" si="90"/>
        <v>0</v>
      </c>
      <c r="G176" s="166">
        <f t="shared" si="90"/>
        <v>0</v>
      </c>
      <c r="H176" s="166">
        <f t="shared" si="90"/>
        <v>0</v>
      </c>
      <c r="I176" s="167">
        <f t="shared" si="90"/>
        <v>0</v>
      </c>
      <c r="K176" s="454">
        <v>14</v>
      </c>
      <c r="L176" s="145" t="s">
        <v>164</v>
      </c>
      <c r="M176" s="573" t="s">
        <v>450</v>
      </c>
      <c r="N176" s="166">
        <f t="shared" si="82"/>
        <v>0</v>
      </c>
      <c r="O176" s="166">
        <f t="shared" si="82"/>
        <v>0</v>
      </c>
      <c r="P176" s="166">
        <f t="shared" si="82"/>
        <v>0</v>
      </c>
      <c r="Q176" s="166">
        <f t="shared" si="82"/>
        <v>0</v>
      </c>
      <c r="R176" s="167">
        <f t="shared" si="87"/>
        <v>0</v>
      </c>
    </row>
    <row r="177" spans="2:18" ht="15" x14ac:dyDescent="0.25">
      <c r="B177" s="454">
        <v>15</v>
      </c>
      <c r="C177" s="145" t="s">
        <v>314</v>
      </c>
      <c r="D177" s="573" t="s">
        <v>450</v>
      </c>
      <c r="E177" s="166">
        <f t="shared" ref="E177:I177" si="91">SUM(E23,E45,E67,E89,E111,E133,E155)</f>
        <v>0</v>
      </c>
      <c r="F177" s="166">
        <f t="shared" si="91"/>
        <v>0</v>
      </c>
      <c r="G177" s="166">
        <f t="shared" si="91"/>
        <v>0</v>
      </c>
      <c r="H177" s="166">
        <f t="shared" si="91"/>
        <v>0</v>
      </c>
      <c r="I177" s="167">
        <f t="shared" si="91"/>
        <v>0</v>
      </c>
      <c r="K177" s="454">
        <v>15</v>
      </c>
      <c r="L177" s="145" t="s">
        <v>314</v>
      </c>
      <c r="M177" s="573" t="s">
        <v>450</v>
      </c>
      <c r="N177" s="166">
        <f t="shared" si="82"/>
        <v>0</v>
      </c>
      <c r="O177" s="166">
        <f t="shared" si="82"/>
        <v>0</v>
      </c>
      <c r="P177" s="166">
        <f t="shared" si="82"/>
        <v>0</v>
      </c>
      <c r="Q177" s="166">
        <f t="shared" si="82"/>
        <v>0</v>
      </c>
      <c r="R177" s="167">
        <f t="shared" si="87"/>
        <v>0</v>
      </c>
    </row>
    <row r="178" spans="2:18" ht="15.75" thickBot="1" x14ac:dyDescent="0.25">
      <c r="B178" s="455">
        <v>16</v>
      </c>
      <c r="C178" s="147" t="s">
        <v>98</v>
      </c>
      <c r="D178" s="200" t="s">
        <v>450</v>
      </c>
      <c r="E178" s="166">
        <f>SUM(E24,E46,E68,E90,E112,E134,E156)</f>
        <v>0</v>
      </c>
      <c r="F178" s="166">
        <f>SUM(F24,F46,F68,F90,F112,F134,F156)</f>
        <v>0</v>
      </c>
      <c r="G178" s="166">
        <f>SUM(G24,G46,G68,G90,G112,G134,G156)</f>
        <v>0</v>
      </c>
      <c r="H178" s="166">
        <f>SUM(H24,H46,H68,H90,H112,H134,H156)</f>
        <v>0</v>
      </c>
      <c r="I178" s="167">
        <f>SUM(I24,I46,I68,I90,I112,I134,I156)</f>
        <v>0</v>
      </c>
      <c r="K178" s="455">
        <v>16</v>
      </c>
      <c r="L178" s="147" t="s">
        <v>98</v>
      </c>
      <c r="M178" s="200" t="s">
        <v>450</v>
      </c>
      <c r="N178" s="166">
        <f t="shared" si="82"/>
        <v>0</v>
      </c>
      <c r="O178" s="166">
        <f t="shared" si="82"/>
        <v>0</v>
      </c>
      <c r="P178" s="166">
        <f t="shared" si="82"/>
        <v>0</v>
      </c>
      <c r="Q178" s="166">
        <f t="shared" si="82"/>
        <v>0</v>
      </c>
      <c r="R178" s="167">
        <f t="shared" si="87"/>
        <v>0</v>
      </c>
    </row>
  </sheetData>
  <sheetProtection algorithmName="SHA-512" hashValue="y9TUoviRUZtlk3JZVkAYq+V/jJN7CDTCnihvSo+jPISR+11sa/qbGiCstThdhBq7GJIW+SQ94ILV8HV/aeayuw==" saltValue="YbX77LOnV972WtdDW+yqDA==" spinCount="100000" sheet="1" formatColumns="0" formatRows="0" selectLockedCells="1"/>
  <mergeCells count="32">
    <mergeCell ref="R71:R72"/>
    <mergeCell ref="R93:R94"/>
    <mergeCell ref="N5:Q5"/>
    <mergeCell ref="R5:R6"/>
    <mergeCell ref="N27:Q27"/>
    <mergeCell ref="R27:R28"/>
    <mergeCell ref="N49:Q49"/>
    <mergeCell ref="R49:R50"/>
    <mergeCell ref="I159:I160"/>
    <mergeCell ref="E115:H115"/>
    <mergeCell ref="I115:I116"/>
    <mergeCell ref="N115:Q115"/>
    <mergeCell ref="R115:R116"/>
    <mergeCell ref="N137:Q137"/>
    <mergeCell ref="R137:R138"/>
    <mergeCell ref="N159:Q159"/>
    <mergeCell ref="R159:R160"/>
    <mergeCell ref="E137:H137"/>
    <mergeCell ref="I137:I138"/>
    <mergeCell ref="E159:H159"/>
    <mergeCell ref="E5:H5"/>
    <mergeCell ref="I5:I6"/>
    <mergeCell ref="E27:H27"/>
    <mergeCell ref="I27:I28"/>
    <mergeCell ref="E49:H49"/>
    <mergeCell ref="I49:I50"/>
    <mergeCell ref="E71:H71"/>
    <mergeCell ref="I71:I72"/>
    <mergeCell ref="E93:H93"/>
    <mergeCell ref="I93:I94"/>
    <mergeCell ref="N93:Q93"/>
    <mergeCell ref="N71:Q71"/>
  </mergeCells>
  <hyperlinks>
    <hyperlink ref="F2" location="Content!A1" display="&lt;&lt;&lt; Back to ToC" xr:uid="{3BDF6ECF-46AB-41C6-9E6C-EA203411E388}"/>
    <hyperlink ref="O2" location="Content!A1" display="&lt;&lt;&lt; Back to ToC" xr:uid="{C5A5F886-D7FB-4904-80A2-5AD7D94FE784}"/>
  </hyperlinks>
  <pageMargins left="0.7" right="0.7" top="0.75" bottom="0.75" header="0.3" footer="0.3"/>
  <pageSetup paperSize="9" scale="47" fitToHeight="0" orientation="landscape" r:id="rId1"/>
  <headerFooter>
    <oddFooter>&amp;C
_x000D_&amp;1#&amp;"Calibri"&amp;10&amp;K000000 Classification: Unclassified</oddFooter>
  </headerFooter>
  <rowBreaks count="2" manualBreakCount="2">
    <brk id="47" max="16383" man="1"/>
    <brk id="113" max="16383" man="1"/>
  </rowBreaks>
  <colBreaks count="1" manualBreakCount="1">
    <brk id="10" max="1048575" man="1"/>
  </colBreaks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0F54607-8915-4ED2-8C2D-DE6B4E7BB008}">
  <sheetPr codeName="Sheet16"/>
  <dimension ref="B1:U87"/>
  <sheetViews>
    <sheetView showGridLines="0" view="pageBreakPreview" topLeftCell="A48" zoomScale="85" zoomScaleNormal="85" zoomScaleSheetLayoutView="85" workbookViewId="0">
      <selection activeCell="G30" sqref="G30"/>
    </sheetView>
  </sheetViews>
  <sheetFormatPr defaultColWidth="8.7109375" defaultRowHeight="14.25" outlineLevelCol="4" x14ac:dyDescent="0.2"/>
  <cols>
    <col min="1" max="1" width="3.7109375" style="9" customWidth="1"/>
    <col min="2" max="2" width="4.42578125" style="458" customWidth="1"/>
    <col min="3" max="3" width="36.42578125" style="9" bestFit="1" customWidth="1"/>
    <col min="4" max="4" width="21.5703125" style="9" hidden="1" customWidth="1" outlineLevel="1"/>
    <col min="5" max="5" width="20.5703125" style="9" customWidth="1" collapsed="1"/>
    <col min="6" max="7" width="20.5703125" style="9" customWidth="1"/>
    <col min="8" max="8" width="20.5703125" style="9" hidden="1" customWidth="1" outlineLevel="1"/>
    <col min="9" max="9" width="20.5703125" style="9" hidden="1" customWidth="1" outlineLevel="2"/>
    <col min="10" max="10" width="20.5703125" style="9" hidden="1" customWidth="1" outlineLevel="3"/>
    <col min="11" max="11" width="20.5703125" style="9" hidden="1" customWidth="1" outlineLevel="4"/>
    <col min="12" max="12" width="20.5703125" style="9" customWidth="1" collapsed="1"/>
    <col min="13" max="13" width="9.7109375" style="9" customWidth="1"/>
    <col min="14" max="18" width="11.5703125" style="9" customWidth="1"/>
    <col min="19" max="19" width="9.28515625" style="9" customWidth="1"/>
    <col min="20" max="16384" width="8.7109375" style="9"/>
  </cols>
  <sheetData>
    <row r="1" spans="2:21" s="295" customFormat="1" x14ac:dyDescent="0.2">
      <c r="B1" s="453"/>
    </row>
    <row r="2" spans="2:21" s="295" customFormat="1" ht="15" x14ac:dyDescent="0.2">
      <c r="B2" s="453"/>
      <c r="C2" s="293" t="s">
        <v>451</v>
      </c>
      <c r="D2" s="293"/>
      <c r="F2" s="301" t="s">
        <v>189</v>
      </c>
    </row>
    <row r="3" spans="2:21" s="295" customFormat="1" x14ac:dyDescent="0.2">
      <c r="B3" s="453"/>
      <c r="C3" s="294" t="str">
        <f>"Figures in thousands of "&amp;'Key inputs'!G28</f>
        <v>Figures in thousands of GBP</v>
      </c>
      <c r="D3" s="302"/>
      <c r="F3" s="301"/>
    </row>
    <row r="4" spans="2:21" s="295" customFormat="1" x14ac:dyDescent="0.2">
      <c r="B4" s="453"/>
      <c r="C4" s="294"/>
      <c r="D4" s="302"/>
      <c r="F4" s="301"/>
    </row>
    <row r="5" spans="2:21" s="295" customFormat="1" ht="15" x14ac:dyDescent="0.2">
      <c r="B5" s="673"/>
      <c r="C5" s="319" t="s">
        <v>452</v>
      </c>
      <c r="D5" s="387" t="s">
        <v>192</v>
      </c>
      <c r="E5" s="308" t="str">
        <f>'Key inputs'!C34</f>
        <v>2025 UY</v>
      </c>
      <c r="F5" s="308" t="str">
        <f>'Key inputs'!D34</f>
        <v>2024 UY</v>
      </c>
      <c r="G5" s="308" t="str">
        <f>'Key inputs'!E34</f>
        <v>2023 UY</v>
      </c>
      <c r="H5" s="308" t="str">
        <f>LEFT(G5,4)-1&amp;" UY"</f>
        <v>2022 UY</v>
      </c>
      <c r="I5" s="308" t="str">
        <f t="shared" ref="I5:K5" si="0">LEFT(H5,4)-1&amp;" UY"</f>
        <v>2021 UY</v>
      </c>
      <c r="J5" s="308" t="str">
        <f t="shared" si="0"/>
        <v>2020 UY</v>
      </c>
      <c r="K5" s="308" t="str">
        <f t="shared" si="0"/>
        <v>2019 UY</v>
      </c>
      <c r="L5" s="310" t="str">
        <f>'Key inputs'!F34</f>
        <v>Total</v>
      </c>
    </row>
    <row r="6" spans="2:21" s="295" customFormat="1" ht="15" x14ac:dyDescent="0.2">
      <c r="B6" s="674"/>
      <c r="C6" s="675">
        <f>'Key inputs'!C33</f>
        <v>2025</v>
      </c>
      <c r="D6" s="387"/>
      <c r="E6" s="296" t="s">
        <v>193</v>
      </c>
      <c r="F6" s="296" t="s">
        <v>194</v>
      </c>
      <c r="G6" s="296" t="s">
        <v>195</v>
      </c>
      <c r="H6" s="296" t="s">
        <v>196</v>
      </c>
      <c r="I6" s="296" t="s">
        <v>197</v>
      </c>
      <c r="J6" s="296" t="s">
        <v>198</v>
      </c>
      <c r="K6" s="296" t="s">
        <v>199</v>
      </c>
      <c r="L6" s="306" t="s">
        <v>200</v>
      </c>
    </row>
    <row r="7" spans="2:21" ht="15" x14ac:dyDescent="0.2">
      <c r="B7" s="454"/>
      <c r="C7" s="22" t="s">
        <v>299</v>
      </c>
      <c r="D7" s="192"/>
      <c r="E7" s="195"/>
      <c r="F7" s="195"/>
      <c r="G7" s="195"/>
      <c r="H7" s="195"/>
      <c r="I7" s="195"/>
      <c r="J7" s="195"/>
      <c r="K7" s="195"/>
      <c r="L7" s="250"/>
    </row>
    <row r="8" spans="2:21" x14ac:dyDescent="0.2">
      <c r="B8" s="454">
        <v>1</v>
      </c>
      <c r="C8" s="128" t="s">
        <v>453</v>
      </c>
      <c r="D8" s="239" t="s">
        <v>454</v>
      </c>
      <c r="E8" s="88"/>
      <c r="F8" s="88"/>
      <c r="G8" s="88"/>
      <c r="H8" s="88"/>
      <c r="I8" s="88"/>
      <c r="J8" s="88"/>
      <c r="K8" s="88"/>
      <c r="L8" s="164">
        <f t="shared" ref="L8:L13" si="1">SUM(E8:K8)</f>
        <v>0</v>
      </c>
    </row>
    <row r="9" spans="2:21" x14ac:dyDescent="0.2">
      <c r="B9" s="454">
        <v>2</v>
      </c>
      <c r="C9" s="128" t="s">
        <v>455</v>
      </c>
      <c r="D9" s="239" t="s">
        <v>454</v>
      </c>
      <c r="E9" s="88"/>
      <c r="F9" s="88"/>
      <c r="G9" s="88"/>
      <c r="H9" s="88"/>
      <c r="I9" s="88"/>
      <c r="J9" s="88"/>
      <c r="K9" s="88"/>
      <c r="L9" s="164">
        <f t="shared" si="1"/>
        <v>0</v>
      </c>
    </row>
    <row r="10" spans="2:21" x14ac:dyDescent="0.2">
      <c r="B10" s="454">
        <v>3</v>
      </c>
      <c r="C10" s="128" t="s">
        <v>456</v>
      </c>
      <c r="D10" s="239" t="s">
        <v>454</v>
      </c>
      <c r="E10" s="88"/>
      <c r="F10" s="88"/>
      <c r="G10" s="88"/>
      <c r="H10" s="88"/>
      <c r="I10" s="88"/>
      <c r="J10" s="88"/>
      <c r="K10" s="88"/>
      <c r="L10" s="164">
        <f>SUM(E10:K10)</f>
        <v>0</v>
      </c>
    </row>
    <row r="11" spans="2:21" x14ac:dyDescent="0.2">
      <c r="B11" s="454">
        <v>4</v>
      </c>
      <c r="C11" s="128" t="s">
        <v>457</v>
      </c>
      <c r="D11" s="239" t="s">
        <v>454</v>
      </c>
      <c r="E11" s="88"/>
      <c r="F11" s="88"/>
      <c r="G11" s="88"/>
      <c r="H11" s="88"/>
      <c r="I11" s="88"/>
      <c r="J11" s="88"/>
      <c r="K11" s="88"/>
      <c r="L11" s="164">
        <f t="shared" si="1"/>
        <v>0</v>
      </c>
    </row>
    <row r="12" spans="2:21" x14ac:dyDescent="0.2">
      <c r="B12" s="454">
        <v>5</v>
      </c>
      <c r="C12" s="128" t="s">
        <v>458</v>
      </c>
      <c r="D12" s="239" t="s">
        <v>454</v>
      </c>
      <c r="E12" s="88"/>
      <c r="F12" s="88"/>
      <c r="G12" s="88"/>
      <c r="H12" s="88"/>
      <c r="I12" s="88"/>
      <c r="J12" s="88"/>
      <c r="K12" s="88"/>
      <c r="L12" s="164">
        <f t="shared" si="1"/>
        <v>0</v>
      </c>
    </row>
    <row r="13" spans="2:21" ht="15" x14ac:dyDescent="0.25">
      <c r="B13" s="454">
        <v>6</v>
      </c>
      <c r="C13" s="129" t="s">
        <v>98</v>
      </c>
      <c r="D13" s="193" t="s">
        <v>454</v>
      </c>
      <c r="E13" s="152">
        <f t="shared" ref="E13:K13" si="2">SUM(E8:E12)</f>
        <v>0</v>
      </c>
      <c r="F13" s="149">
        <f t="shared" si="2"/>
        <v>0</v>
      </c>
      <c r="G13" s="152">
        <f t="shared" si="2"/>
        <v>0</v>
      </c>
      <c r="H13" s="152">
        <f t="shared" si="2"/>
        <v>0</v>
      </c>
      <c r="I13" s="152">
        <f t="shared" si="2"/>
        <v>0</v>
      </c>
      <c r="J13" s="152">
        <f t="shared" si="2"/>
        <v>0</v>
      </c>
      <c r="K13" s="152">
        <f t="shared" si="2"/>
        <v>0</v>
      </c>
      <c r="L13" s="251">
        <f t="shared" si="1"/>
        <v>0</v>
      </c>
      <c r="U13" s="17"/>
    </row>
    <row r="14" spans="2:21" ht="15" x14ac:dyDescent="0.2">
      <c r="B14" s="454"/>
      <c r="C14" s="192" t="s">
        <v>459</v>
      </c>
      <c r="D14" s="192"/>
      <c r="E14" s="50"/>
      <c r="F14" s="50"/>
      <c r="G14" s="50"/>
      <c r="H14" s="50"/>
      <c r="I14" s="50"/>
      <c r="J14" s="50"/>
      <c r="K14" s="50"/>
      <c r="L14" s="215"/>
    </row>
    <row r="15" spans="2:21" x14ac:dyDescent="0.2">
      <c r="B15" s="454">
        <v>7</v>
      </c>
      <c r="C15" s="128" t="s">
        <v>453</v>
      </c>
      <c r="D15" s="239" t="s">
        <v>454</v>
      </c>
      <c r="E15" s="88"/>
      <c r="F15" s="88"/>
      <c r="G15" s="88"/>
      <c r="H15" s="88"/>
      <c r="I15" s="88"/>
      <c r="J15" s="88"/>
      <c r="K15" s="88"/>
      <c r="L15" s="164">
        <f t="shared" ref="L15:L20" si="3">SUM(E15:K15)</f>
        <v>0</v>
      </c>
    </row>
    <row r="16" spans="2:21" x14ac:dyDescent="0.2">
      <c r="B16" s="454">
        <v>8</v>
      </c>
      <c r="C16" s="128" t="s">
        <v>455</v>
      </c>
      <c r="D16" s="239" t="s">
        <v>454</v>
      </c>
      <c r="E16" s="88"/>
      <c r="F16" s="88"/>
      <c r="G16" s="88"/>
      <c r="H16" s="88"/>
      <c r="I16" s="88"/>
      <c r="J16" s="88"/>
      <c r="K16" s="88"/>
      <c r="L16" s="164">
        <f t="shared" si="3"/>
        <v>0</v>
      </c>
    </row>
    <row r="17" spans="2:12" x14ac:dyDescent="0.2">
      <c r="B17" s="454">
        <v>9</v>
      </c>
      <c r="C17" s="128" t="s">
        <v>456</v>
      </c>
      <c r="D17" s="239" t="s">
        <v>454</v>
      </c>
      <c r="E17" s="88"/>
      <c r="F17" s="88"/>
      <c r="G17" s="88"/>
      <c r="H17" s="88"/>
      <c r="I17" s="88"/>
      <c r="J17" s="88"/>
      <c r="K17" s="88"/>
      <c r="L17" s="164">
        <f t="shared" si="3"/>
        <v>0</v>
      </c>
    </row>
    <row r="18" spans="2:12" x14ac:dyDescent="0.2">
      <c r="B18" s="454">
        <v>10</v>
      </c>
      <c r="C18" s="128" t="s">
        <v>457</v>
      </c>
      <c r="D18" s="239" t="s">
        <v>454</v>
      </c>
      <c r="E18" s="88"/>
      <c r="F18" s="88"/>
      <c r="G18" s="88"/>
      <c r="H18" s="88"/>
      <c r="I18" s="88"/>
      <c r="J18" s="88"/>
      <c r="K18" s="88"/>
      <c r="L18" s="164">
        <f t="shared" si="3"/>
        <v>0</v>
      </c>
    </row>
    <row r="19" spans="2:12" x14ac:dyDescent="0.2">
      <c r="B19" s="454">
        <v>11</v>
      </c>
      <c r="C19" s="128" t="s">
        <v>458</v>
      </c>
      <c r="D19" s="239" t="s">
        <v>454</v>
      </c>
      <c r="E19" s="88"/>
      <c r="F19" s="88"/>
      <c r="G19" s="88"/>
      <c r="H19" s="88"/>
      <c r="I19" s="88"/>
      <c r="J19" s="88"/>
      <c r="K19" s="88"/>
      <c r="L19" s="164">
        <f t="shared" si="3"/>
        <v>0</v>
      </c>
    </row>
    <row r="20" spans="2:12" ht="15" x14ac:dyDescent="0.2">
      <c r="B20" s="454">
        <v>12</v>
      </c>
      <c r="C20" s="129" t="s">
        <v>98</v>
      </c>
      <c r="D20" s="193" t="s">
        <v>454</v>
      </c>
      <c r="E20" s="149">
        <f t="shared" ref="E20:K20" si="4">SUM(E15:E19)</f>
        <v>0</v>
      </c>
      <c r="F20" s="149">
        <f t="shared" si="4"/>
        <v>0</v>
      </c>
      <c r="G20" s="149">
        <f t="shared" si="4"/>
        <v>0</v>
      </c>
      <c r="H20" s="149">
        <f t="shared" si="4"/>
        <v>0</v>
      </c>
      <c r="I20" s="149">
        <f t="shared" si="4"/>
        <v>0</v>
      </c>
      <c r="J20" s="149">
        <f t="shared" si="4"/>
        <v>0</v>
      </c>
      <c r="K20" s="149">
        <f t="shared" si="4"/>
        <v>0</v>
      </c>
      <c r="L20" s="251">
        <f t="shared" si="3"/>
        <v>0</v>
      </c>
    </row>
    <row r="21" spans="2:12" ht="15" x14ac:dyDescent="0.2">
      <c r="B21" s="454"/>
      <c r="C21" s="192" t="s">
        <v>40</v>
      </c>
      <c r="D21" s="192"/>
      <c r="E21" s="50"/>
      <c r="F21" s="50"/>
      <c r="G21" s="50"/>
      <c r="H21" s="50"/>
      <c r="I21" s="50"/>
      <c r="J21" s="50"/>
      <c r="K21" s="50"/>
      <c r="L21" s="215"/>
    </row>
    <row r="22" spans="2:12" x14ac:dyDescent="0.2">
      <c r="B22" s="454">
        <v>13</v>
      </c>
      <c r="C22" s="128" t="s">
        <v>453</v>
      </c>
      <c r="D22" s="239" t="s">
        <v>454</v>
      </c>
      <c r="E22" s="88"/>
      <c r="F22" s="88"/>
      <c r="G22" s="88"/>
      <c r="H22" s="88"/>
      <c r="I22" s="88"/>
      <c r="J22" s="88"/>
      <c r="K22" s="88"/>
      <c r="L22" s="164">
        <f t="shared" ref="L22:L27" si="5">SUM(E22:K22)</f>
        <v>0</v>
      </c>
    </row>
    <row r="23" spans="2:12" x14ac:dyDescent="0.2">
      <c r="B23" s="454">
        <v>14</v>
      </c>
      <c r="C23" s="128" t="s">
        <v>455</v>
      </c>
      <c r="D23" s="239" t="s">
        <v>454</v>
      </c>
      <c r="E23" s="88"/>
      <c r="F23" s="88"/>
      <c r="G23" s="88"/>
      <c r="H23" s="88"/>
      <c r="I23" s="88"/>
      <c r="J23" s="88"/>
      <c r="K23" s="88"/>
      <c r="L23" s="164">
        <f t="shared" si="5"/>
        <v>0</v>
      </c>
    </row>
    <row r="24" spans="2:12" x14ac:dyDescent="0.2">
      <c r="B24" s="454">
        <v>15</v>
      </c>
      <c r="C24" s="128" t="s">
        <v>456</v>
      </c>
      <c r="D24" s="239" t="s">
        <v>454</v>
      </c>
      <c r="E24" s="88"/>
      <c r="F24" s="88"/>
      <c r="G24" s="88"/>
      <c r="H24" s="88"/>
      <c r="I24" s="88"/>
      <c r="J24" s="88"/>
      <c r="K24" s="88"/>
      <c r="L24" s="164">
        <f t="shared" si="5"/>
        <v>0</v>
      </c>
    </row>
    <row r="25" spans="2:12" x14ac:dyDescent="0.2">
      <c r="B25" s="454">
        <v>16</v>
      </c>
      <c r="C25" s="128" t="s">
        <v>457</v>
      </c>
      <c r="D25" s="239" t="s">
        <v>454</v>
      </c>
      <c r="E25" s="88"/>
      <c r="F25" s="88"/>
      <c r="G25" s="88"/>
      <c r="H25" s="88"/>
      <c r="I25" s="88"/>
      <c r="J25" s="88"/>
      <c r="K25" s="88"/>
      <c r="L25" s="164">
        <f t="shared" si="5"/>
        <v>0</v>
      </c>
    </row>
    <row r="26" spans="2:12" x14ac:dyDescent="0.2">
      <c r="B26" s="454">
        <v>17</v>
      </c>
      <c r="C26" s="128" t="s">
        <v>458</v>
      </c>
      <c r="D26" s="239" t="s">
        <v>454</v>
      </c>
      <c r="E26" s="88"/>
      <c r="F26" s="88"/>
      <c r="G26" s="88"/>
      <c r="H26" s="88"/>
      <c r="I26" s="88"/>
      <c r="J26" s="88"/>
      <c r="K26" s="88"/>
      <c r="L26" s="164">
        <f t="shared" si="5"/>
        <v>0</v>
      </c>
    </row>
    <row r="27" spans="2:12" ht="15" x14ac:dyDescent="0.2">
      <c r="B27" s="454">
        <v>18</v>
      </c>
      <c r="C27" s="129" t="s">
        <v>98</v>
      </c>
      <c r="D27" s="193" t="s">
        <v>454</v>
      </c>
      <c r="E27" s="149">
        <f t="shared" ref="E27:K27" si="6">SUM(E22:E26)</f>
        <v>0</v>
      </c>
      <c r="F27" s="149">
        <f t="shared" si="6"/>
        <v>0</v>
      </c>
      <c r="G27" s="149">
        <f t="shared" si="6"/>
        <v>0</v>
      </c>
      <c r="H27" s="149">
        <f t="shared" si="6"/>
        <v>0</v>
      </c>
      <c r="I27" s="149">
        <f t="shared" si="6"/>
        <v>0</v>
      </c>
      <c r="J27" s="149">
        <f t="shared" si="6"/>
        <v>0</v>
      </c>
      <c r="K27" s="149">
        <f t="shared" si="6"/>
        <v>0</v>
      </c>
      <c r="L27" s="251">
        <f t="shared" si="5"/>
        <v>0</v>
      </c>
    </row>
    <row r="28" spans="2:12" ht="15" x14ac:dyDescent="0.2">
      <c r="B28" s="454"/>
      <c r="C28" s="192" t="s">
        <v>460</v>
      </c>
      <c r="D28" s="192"/>
      <c r="E28" s="50"/>
      <c r="F28" s="50"/>
      <c r="G28" s="50"/>
      <c r="H28" s="50"/>
      <c r="I28" s="50"/>
      <c r="J28" s="50"/>
      <c r="K28" s="50"/>
      <c r="L28" s="215"/>
    </row>
    <row r="29" spans="2:12" x14ac:dyDescent="0.2">
      <c r="B29" s="454">
        <v>19</v>
      </c>
      <c r="C29" s="128" t="s">
        <v>453</v>
      </c>
      <c r="D29" s="239" t="s">
        <v>454</v>
      </c>
      <c r="E29" s="88"/>
      <c r="F29" s="88"/>
      <c r="G29" s="88"/>
      <c r="H29" s="88"/>
      <c r="I29" s="88"/>
      <c r="J29" s="88"/>
      <c r="K29" s="88"/>
      <c r="L29" s="164">
        <f t="shared" ref="L29:L34" si="7">SUM(E29:K29)</f>
        <v>0</v>
      </c>
    </row>
    <row r="30" spans="2:12" x14ac:dyDescent="0.2">
      <c r="B30" s="454">
        <v>20</v>
      </c>
      <c r="C30" s="128" t="s">
        <v>455</v>
      </c>
      <c r="D30" s="239" t="s">
        <v>454</v>
      </c>
      <c r="E30" s="88"/>
      <c r="F30" s="88"/>
      <c r="G30" s="88"/>
      <c r="H30" s="88"/>
      <c r="I30" s="88"/>
      <c r="J30" s="88"/>
      <c r="K30" s="88"/>
      <c r="L30" s="164">
        <f t="shared" si="7"/>
        <v>0</v>
      </c>
    </row>
    <row r="31" spans="2:12" x14ac:dyDescent="0.2">
      <c r="B31" s="454">
        <v>21</v>
      </c>
      <c r="C31" s="128" t="s">
        <v>456</v>
      </c>
      <c r="D31" s="239" t="s">
        <v>454</v>
      </c>
      <c r="E31" s="88"/>
      <c r="F31" s="88"/>
      <c r="G31" s="88"/>
      <c r="H31" s="88"/>
      <c r="I31" s="88"/>
      <c r="J31" s="88"/>
      <c r="K31" s="88"/>
      <c r="L31" s="164">
        <f t="shared" si="7"/>
        <v>0</v>
      </c>
    </row>
    <row r="32" spans="2:12" x14ac:dyDescent="0.2">
      <c r="B32" s="454">
        <v>22</v>
      </c>
      <c r="C32" s="128" t="s">
        <v>457</v>
      </c>
      <c r="D32" s="239" t="s">
        <v>454</v>
      </c>
      <c r="E32" s="88"/>
      <c r="F32" s="88"/>
      <c r="G32" s="88"/>
      <c r="H32" s="88"/>
      <c r="I32" s="88"/>
      <c r="J32" s="88"/>
      <c r="K32" s="88"/>
      <c r="L32" s="164">
        <f t="shared" si="7"/>
        <v>0</v>
      </c>
    </row>
    <row r="33" spans="2:12" x14ac:dyDescent="0.2">
      <c r="B33" s="454">
        <v>23</v>
      </c>
      <c r="C33" s="128" t="s">
        <v>458</v>
      </c>
      <c r="D33" s="239" t="s">
        <v>454</v>
      </c>
      <c r="E33" s="88"/>
      <c r="F33" s="88"/>
      <c r="G33" s="88"/>
      <c r="H33" s="88"/>
      <c r="I33" s="88"/>
      <c r="J33" s="88"/>
      <c r="K33" s="88"/>
      <c r="L33" s="164">
        <f t="shared" si="7"/>
        <v>0</v>
      </c>
    </row>
    <row r="34" spans="2:12" ht="15" x14ac:dyDescent="0.2">
      <c r="B34" s="454">
        <v>24</v>
      </c>
      <c r="C34" s="129" t="s">
        <v>98</v>
      </c>
      <c r="D34" s="193" t="s">
        <v>454</v>
      </c>
      <c r="E34" s="149">
        <f t="shared" ref="E34:K34" si="8">SUM(E29:E33)</f>
        <v>0</v>
      </c>
      <c r="F34" s="149">
        <f t="shared" si="8"/>
        <v>0</v>
      </c>
      <c r="G34" s="149">
        <f t="shared" si="8"/>
        <v>0</v>
      </c>
      <c r="H34" s="149">
        <f t="shared" si="8"/>
        <v>0</v>
      </c>
      <c r="I34" s="149">
        <f t="shared" si="8"/>
        <v>0</v>
      </c>
      <c r="J34" s="149">
        <f t="shared" si="8"/>
        <v>0</v>
      </c>
      <c r="K34" s="149">
        <f t="shared" si="8"/>
        <v>0</v>
      </c>
      <c r="L34" s="251">
        <f t="shared" si="7"/>
        <v>0</v>
      </c>
    </row>
    <row r="35" spans="2:12" ht="15" x14ac:dyDescent="0.2">
      <c r="B35" s="454"/>
      <c r="C35" s="192" t="s">
        <v>341</v>
      </c>
      <c r="D35" s="192"/>
      <c r="E35" s="50"/>
      <c r="F35" s="50"/>
      <c r="G35" s="50"/>
      <c r="H35" s="50"/>
      <c r="I35" s="50"/>
      <c r="J35" s="50"/>
      <c r="K35" s="50"/>
      <c r="L35" s="215"/>
    </row>
    <row r="36" spans="2:12" x14ac:dyDescent="0.2">
      <c r="B36" s="454">
        <v>25</v>
      </c>
      <c r="C36" s="128" t="s">
        <v>453</v>
      </c>
      <c r="D36" s="239" t="s">
        <v>454</v>
      </c>
      <c r="E36" s="88"/>
      <c r="F36" s="88"/>
      <c r="G36" s="88"/>
      <c r="H36" s="88"/>
      <c r="I36" s="88"/>
      <c r="J36" s="88"/>
      <c r="K36" s="88"/>
      <c r="L36" s="164">
        <f t="shared" ref="L36:L40" si="9">SUM(E36:K36)</f>
        <v>0</v>
      </c>
    </row>
    <row r="37" spans="2:12" x14ac:dyDescent="0.2">
      <c r="B37" s="454">
        <v>26</v>
      </c>
      <c r="C37" s="128" t="s">
        <v>455</v>
      </c>
      <c r="D37" s="239" t="s">
        <v>454</v>
      </c>
      <c r="E37" s="88"/>
      <c r="F37" s="88"/>
      <c r="G37" s="88"/>
      <c r="H37" s="88"/>
      <c r="I37" s="88"/>
      <c r="J37" s="88"/>
      <c r="K37" s="88"/>
      <c r="L37" s="164">
        <f t="shared" si="9"/>
        <v>0</v>
      </c>
    </row>
    <row r="38" spans="2:12" x14ac:dyDescent="0.2">
      <c r="B38" s="454">
        <v>27</v>
      </c>
      <c r="C38" s="128" t="s">
        <v>456</v>
      </c>
      <c r="D38" s="239" t="s">
        <v>454</v>
      </c>
      <c r="E38" s="88"/>
      <c r="F38" s="88"/>
      <c r="G38" s="88"/>
      <c r="H38" s="88"/>
      <c r="I38" s="88"/>
      <c r="J38" s="88"/>
      <c r="K38" s="88"/>
      <c r="L38" s="164">
        <f t="shared" si="9"/>
        <v>0</v>
      </c>
    </row>
    <row r="39" spans="2:12" x14ac:dyDescent="0.2">
      <c r="B39" s="454">
        <v>28</v>
      </c>
      <c r="C39" s="128" t="s">
        <v>457</v>
      </c>
      <c r="D39" s="239" t="s">
        <v>454</v>
      </c>
      <c r="E39" s="88"/>
      <c r="F39" s="88"/>
      <c r="G39" s="88"/>
      <c r="H39" s="88"/>
      <c r="I39" s="88"/>
      <c r="J39" s="88"/>
      <c r="K39" s="88"/>
      <c r="L39" s="164">
        <f t="shared" si="9"/>
        <v>0</v>
      </c>
    </row>
    <row r="40" spans="2:12" x14ac:dyDescent="0.2">
      <c r="B40" s="454">
        <v>29</v>
      </c>
      <c r="C40" s="128" t="s">
        <v>458</v>
      </c>
      <c r="D40" s="239" t="s">
        <v>454</v>
      </c>
      <c r="E40" s="88"/>
      <c r="F40" s="88"/>
      <c r="G40" s="88"/>
      <c r="H40" s="88"/>
      <c r="I40" s="88"/>
      <c r="J40" s="88"/>
      <c r="K40" s="88"/>
      <c r="L40" s="164">
        <f t="shared" si="9"/>
        <v>0</v>
      </c>
    </row>
    <row r="41" spans="2:12" ht="15" x14ac:dyDescent="0.2">
      <c r="B41" s="454">
        <v>30</v>
      </c>
      <c r="C41" s="193" t="s">
        <v>98</v>
      </c>
      <c r="D41" s="193" t="s">
        <v>454</v>
      </c>
      <c r="E41" s="149">
        <f t="shared" ref="E41:K41" si="10">SUM(E36:E40)</f>
        <v>0</v>
      </c>
      <c r="F41" s="149">
        <f t="shared" si="10"/>
        <v>0</v>
      </c>
      <c r="G41" s="149">
        <f t="shared" si="10"/>
        <v>0</v>
      </c>
      <c r="H41" s="149">
        <f t="shared" si="10"/>
        <v>0</v>
      </c>
      <c r="I41" s="149">
        <f t="shared" si="10"/>
        <v>0</v>
      </c>
      <c r="J41" s="149">
        <f t="shared" si="10"/>
        <v>0</v>
      </c>
      <c r="K41" s="149">
        <f t="shared" si="10"/>
        <v>0</v>
      </c>
      <c r="L41" s="251">
        <f>SUM(E41:K41)</f>
        <v>0</v>
      </c>
    </row>
    <row r="42" spans="2:12" ht="15" x14ac:dyDescent="0.2">
      <c r="B42" s="454"/>
      <c r="C42" s="194"/>
      <c r="D42" s="194"/>
      <c r="E42" s="50"/>
      <c r="F42" s="50"/>
      <c r="G42" s="50"/>
      <c r="H42" s="50"/>
      <c r="I42" s="50"/>
      <c r="J42" s="50"/>
      <c r="K42" s="50"/>
      <c r="L42" s="215"/>
    </row>
    <row r="43" spans="2:12" ht="15" x14ac:dyDescent="0.2">
      <c r="B43" s="455">
        <v>31</v>
      </c>
      <c r="C43" s="252" t="s">
        <v>98</v>
      </c>
      <c r="D43" s="252" t="s">
        <v>454</v>
      </c>
      <c r="E43" s="253">
        <f t="shared" ref="E43:K43" si="11">SUM(E13,E20,E27,E34,E41)</f>
        <v>0</v>
      </c>
      <c r="F43" s="253">
        <f t="shared" si="11"/>
        <v>0</v>
      </c>
      <c r="G43" s="253">
        <f t="shared" si="11"/>
        <v>0</v>
      </c>
      <c r="H43" s="253">
        <f t="shared" si="11"/>
        <v>0</v>
      </c>
      <c r="I43" s="253">
        <f t="shared" si="11"/>
        <v>0</v>
      </c>
      <c r="J43" s="253">
        <f t="shared" si="11"/>
        <v>0</v>
      </c>
      <c r="K43" s="253">
        <f t="shared" si="11"/>
        <v>0</v>
      </c>
      <c r="L43" s="254">
        <f>SUM(E43:K43)</f>
        <v>0</v>
      </c>
    </row>
    <row r="44" spans="2:12" x14ac:dyDescent="0.2">
      <c r="C44" s="5"/>
      <c r="D44" s="5"/>
    </row>
    <row r="45" spans="2:12" x14ac:dyDescent="0.2">
      <c r="C45" s="5"/>
      <c r="D45" s="5"/>
    </row>
    <row r="46" spans="2:12" s="295" customFormat="1" ht="15" x14ac:dyDescent="0.2">
      <c r="B46" s="453"/>
      <c r="C46" s="293" t="str">
        <f>C50&amp; " - Maturity analysis of syndicate liabilities "</f>
        <v>2024 - Maturity analysis of syndicate liabilities </v>
      </c>
      <c r="D46" s="293"/>
    </row>
    <row r="47" spans="2:12" s="295" customFormat="1" x14ac:dyDescent="0.2">
      <c r="B47" s="453"/>
      <c r="C47" s="294" t="str">
        <f>"Figures in thousands of "&amp;'Key inputs'!H28</f>
        <v>Figures in thousands of GBP</v>
      </c>
      <c r="D47" s="302"/>
    </row>
    <row r="48" spans="2:12" s="295" customFormat="1" x14ac:dyDescent="0.2">
      <c r="B48" s="453"/>
      <c r="C48" s="294"/>
      <c r="D48" s="302"/>
    </row>
    <row r="49" spans="2:12" s="295" customFormat="1" ht="15" x14ac:dyDescent="0.2">
      <c r="B49" s="673"/>
      <c r="C49" s="676" t="s">
        <v>452</v>
      </c>
      <c r="D49" s="387" t="s">
        <v>192</v>
      </c>
      <c r="E49" s="307" t="str">
        <f>'Key inputs'!G34</f>
        <v>2024 UY</v>
      </c>
      <c r="F49" s="308" t="str">
        <f>'Key inputs'!H34</f>
        <v>2023 UY</v>
      </c>
      <c r="G49" s="308" t="str">
        <f>'Key inputs'!I34</f>
        <v>2022 UY</v>
      </c>
      <c r="H49" s="308" t="str">
        <f t="shared" ref="H49:K49" si="12">LEFT(G49,4)-1&amp;" UY"</f>
        <v>2021 UY</v>
      </c>
      <c r="I49" s="308" t="str">
        <f t="shared" si="12"/>
        <v>2020 UY</v>
      </c>
      <c r="J49" s="296" t="str">
        <f t="shared" si="12"/>
        <v>2019 UY</v>
      </c>
      <c r="K49" s="296" t="str">
        <f t="shared" si="12"/>
        <v>2018 UY</v>
      </c>
      <c r="L49" s="306" t="str">
        <f>'Key inputs'!J34</f>
        <v>Total</v>
      </c>
    </row>
    <row r="50" spans="2:12" s="295" customFormat="1" ht="15" x14ac:dyDescent="0.2">
      <c r="B50" s="614"/>
      <c r="C50" s="664">
        <f>+'Key inputs'!G33</f>
        <v>2024</v>
      </c>
      <c r="D50" s="387"/>
      <c r="E50" s="296" t="s">
        <v>193</v>
      </c>
      <c r="F50" s="296" t="s">
        <v>194</v>
      </c>
      <c r="G50" s="296" t="s">
        <v>195</v>
      </c>
      <c r="H50" s="296" t="s">
        <v>196</v>
      </c>
      <c r="I50" s="296" t="s">
        <v>197</v>
      </c>
      <c r="J50" s="296" t="s">
        <v>198</v>
      </c>
      <c r="K50" s="296" t="s">
        <v>199</v>
      </c>
      <c r="L50" s="306" t="s">
        <v>200</v>
      </c>
    </row>
    <row r="51" spans="2:12" ht="15" x14ac:dyDescent="0.2">
      <c r="B51" s="454"/>
      <c r="C51" s="22" t="s">
        <v>299</v>
      </c>
      <c r="D51" s="192"/>
      <c r="E51" s="50"/>
      <c r="F51" s="50"/>
      <c r="G51" s="50"/>
      <c r="H51" s="50"/>
      <c r="I51" s="50"/>
      <c r="J51" s="196"/>
      <c r="K51" s="196"/>
      <c r="L51" s="255"/>
    </row>
    <row r="52" spans="2:12" x14ac:dyDescent="0.2">
      <c r="B52" s="454">
        <v>1</v>
      </c>
      <c r="C52" s="21" t="s">
        <v>453</v>
      </c>
      <c r="D52" s="239" t="s">
        <v>454</v>
      </c>
      <c r="E52" s="92"/>
      <c r="F52" s="92"/>
      <c r="G52" s="92"/>
      <c r="H52" s="92"/>
      <c r="I52" s="92"/>
      <c r="J52" s="92"/>
      <c r="K52" s="92"/>
      <c r="L52" s="164">
        <f>SUM(E52:K52)</f>
        <v>0</v>
      </c>
    </row>
    <row r="53" spans="2:12" x14ac:dyDescent="0.2">
      <c r="B53" s="454">
        <v>2</v>
      </c>
      <c r="C53" s="21" t="s">
        <v>455</v>
      </c>
      <c r="D53" s="239" t="s">
        <v>454</v>
      </c>
      <c r="E53" s="92"/>
      <c r="F53" s="92"/>
      <c r="G53" s="92"/>
      <c r="H53" s="92"/>
      <c r="I53" s="92"/>
      <c r="J53" s="92"/>
      <c r="K53" s="92"/>
      <c r="L53" s="164">
        <f t="shared" ref="L53:L57" si="13">SUM(E53:K53)</f>
        <v>0</v>
      </c>
    </row>
    <row r="54" spans="2:12" x14ac:dyDescent="0.2">
      <c r="B54" s="454">
        <v>3</v>
      </c>
      <c r="C54" s="21" t="s">
        <v>456</v>
      </c>
      <c r="D54" s="239" t="s">
        <v>454</v>
      </c>
      <c r="E54" s="92"/>
      <c r="F54" s="92"/>
      <c r="G54" s="92"/>
      <c r="H54" s="92"/>
      <c r="I54" s="92"/>
      <c r="J54" s="92"/>
      <c r="K54" s="92"/>
      <c r="L54" s="164">
        <f t="shared" si="13"/>
        <v>0</v>
      </c>
    </row>
    <row r="55" spans="2:12" x14ac:dyDescent="0.2">
      <c r="B55" s="454">
        <v>4</v>
      </c>
      <c r="C55" s="21" t="s">
        <v>457</v>
      </c>
      <c r="D55" s="239" t="s">
        <v>454</v>
      </c>
      <c r="E55" s="92"/>
      <c r="F55" s="92"/>
      <c r="G55" s="92"/>
      <c r="H55" s="92"/>
      <c r="I55" s="92"/>
      <c r="J55" s="92"/>
      <c r="K55" s="92"/>
      <c r="L55" s="164">
        <f t="shared" si="13"/>
        <v>0</v>
      </c>
    </row>
    <row r="56" spans="2:12" x14ac:dyDescent="0.2">
      <c r="B56" s="454">
        <v>5</v>
      </c>
      <c r="C56" s="21" t="s">
        <v>458</v>
      </c>
      <c r="D56" s="239" t="s">
        <v>454</v>
      </c>
      <c r="E56" s="92"/>
      <c r="F56" s="92"/>
      <c r="G56" s="92"/>
      <c r="H56" s="92"/>
      <c r="I56" s="92"/>
      <c r="J56" s="92"/>
      <c r="K56" s="92"/>
      <c r="L56" s="164">
        <f t="shared" si="13"/>
        <v>0</v>
      </c>
    </row>
    <row r="57" spans="2:12" ht="15" x14ac:dyDescent="0.2">
      <c r="B57" s="454">
        <v>6</v>
      </c>
      <c r="C57" s="22" t="s">
        <v>98</v>
      </c>
      <c r="D57" s="193" t="s">
        <v>454</v>
      </c>
      <c r="E57" s="149">
        <f>SUM(E52:E56)</f>
        <v>0</v>
      </c>
      <c r="F57" s="149">
        <f t="shared" ref="F57:J57" si="14">SUM(F52:F56)</f>
        <v>0</v>
      </c>
      <c r="G57" s="149">
        <f t="shared" si="14"/>
        <v>0</v>
      </c>
      <c r="H57" s="149">
        <f t="shared" si="14"/>
        <v>0</v>
      </c>
      <c r="I57" s="149">
        <f t="shared" si="14"/>
        <v>0</v>
      </c>
      <c r="J57" s="149">
        <f t="shared" si="14"/>
        <v>0</v>
      </c>
      <c r="K57" s="149">
        <f t="shared" ref="K57" si="15">SUM(K52:K56)</f>
        <v>0</v>
      </c>
      <c r="L57" s="164">
        <f t="shared" si="13"/>
        <v>0</v>
      </c>
    </row>
    <row r="58" spans="2:12" ht="15" x14ac:dyDescent="0.2">
      <c r="B58" s="454"/>
      <c r="C58" s="42" t="s">
        <v>459</v>
      </c>
      <c r="D58" s="192"/>
      <c r="E58" s="49"/>
      <c r="F58" s="50"/>
      <c r="G58" s="50"/>
      <c r="H58" s="50"/>
      <c r="I58" s="50"/>
      <c r="J58" s="51"/>
      <c r="K58" s="51"/>
      <c r="L58" s="255"/>
    </row>
    <row r="59" spans="2:12" x14ac:dyDescent="0.2">
      <c r="B59" s="454">
        <v>7</v>
      </c>
      <c r="C59" s="21" t="s">
        <v>453</v>
      </c>
      <c r="D59" s="239" t="s">
        <v>454</v>
      </c>
      <c r="E59" s="92"/>
      <c r="F59" s="92"/>
      <c r="G59" s="92"/>
      <c r="H59" s="92"/>
      <c r="I59" s="92"/>
      <c r="J59" s="92"/>
      <c r="K59" s="92"/>
      <c r="L59" s="164">
        <f t="shared" ref="L59:L64" si="16">SUM(E59:K59)</f>
        <v>0</v>
      </c>
    </row>
    <row r="60" spans="2:12" x14ac:dyDescent="0.2">
      <c r="B60" s="454">
        <v>8</v>
      </c>
      <c r="C60" s="21" t="s">
        <v>455</v>
      </c>
      <c r="D60" s="239" t="s">
        <v>454</v>
      </c>
      <c r="E60" s="92"/>
      <c r="F60" s="92"/>
      <c r="G60" s="92"/>
      <c r="H60" s="92"/>
      <c r="I60" s="92"/>
      <c r="J60" s="92"/>
      <c r="K60" s="92"/>
      <c r="L60" s="164">
        <f t="shared" si="16"/>
        <v>0</v>
      </c>
    </row>
    <row r="61" spans="2:12" x14ac:dyDescent="0.2">
      <c r="B61" s="454">
        <v>9</v>
      </c>
      <c r="C61" s="21" t="s">
        <v>456</v>
      </c>
      <c r="D61" s="239" t="s">
        <v>454</v>
      </c>
      <c r="E61" s="92"/>
      <c r="F61" s="92"/>
      <c r="G61" s="92"/>
      <c r="H61" s="92"/>
      <c r="I61" s="92"/>
      <c r="J61" s="92"/>
      <c r="K61" s="92"/>
      <c r="L61" s="164">
        <f t="shared" si="16"/>
        <v>0</v>
      </c>
    </row>
    <row r="62" spans="2:12" x14ac:dyDescent="0.2">
      <c r="B62" s="454">
        <v>10</v>
      </c>
      <c r="C62" s="21" t="s">
        <v>457</v>
      </c>
      <c r="D62" s="239" t="s">
        <v>454</v>
      </c>
      <c r="E62" s="92"/>
      <c r="F62" s="92"/>
      <c r="G62" s="92"/>
      <c r="H62" s="92"/>
      <c r="I62" s="92"/>
      <c r="J62" s="92"/>
      <c r="K62" s="92"/>
      <c r="L62" s="164">
        <f t="shared" si="16"/>
        <v>0</v>
      </c>
    </row>
    <row r="63" spans="2:12" x14ac:dyDescent="0.2">
      <c r="B63" s="454">
        <v>11</v>
      </c>
      <c r="C63" s="21" t="s">
        <v>458</v>
      </c>
      <c r="D63" s="239" t="s">
        <v>454</v>
      </c>
      <c r="E63" s="92"/>
      <c r="F63" s="92"/>
      <c r="G63" s="92"/>
      <c r="H63" s="92"/>
      <c r="I63" s="92"/>
      <c r="J63" s="92"/>
      <c r="K63" s="92"/>
      <c r="L63" s="164">
        <f t="shared" si="16"/>
        <v>0</v>
      </c>
    </row>
    <row r="64" spans="2:12" ht="15" x14ac:dyDescent="0.2">
      <c r="B64" s="454">
        <v>12</v>
      </c>
      <c r="C64" s="22" t="s">
        <v>98</v>
      </c>
      <c r="D64" s="193" t="s">
        <v>454</v>
      </c>
      <c r="E64" s="149">
        <f t="shared" ref="E64:J64" si="17">SUM(E59:E63)</f>
        <v>0</v>
      </c>
      <c r="F64" s="149">
        <f t="shared" si="17"/>
        <v>0</v>
      </c>
      <c r="G64" s="149">
        <f t="shared" si="17"/>
        <v>0</v>
      </c>
      <c r="H64" s="149">
        <f t="shared" si="17"/>
        <v>0</v>
      </c>
      <c r="I64" s="149">
        <f t="shared" si="17"/>
        <v>0</v>
      </c>
      <c r="J64" s="149">
        <f t="shared" si="17"/>
        <v>0</v>
      </c>
      <c r="K64" s="149">
        <f t="shared" ref="K64" si="18">SUM(K59:K63)</f>
        <v>0</v>
      </c>
      <c r="L64" s="164">
        <f t="shared" si="16"/>
        <v>0</v>
      </c>
    </row>
    <row r="65" spans="2:12" ht="15" x14ac:dyDescent="0.2">
      <c r="B65" s="454"/>
      <c r="C65" s="42" t="s">
        <v>40</v>
      </c>
      <c r="D65" s="192"/>
      <c r="E65" s="49"/>
      <c r="F65" s="50"/>
      <c r="G65" s="50"/>
      <c r="H65" s="50"/>
      <c r="I65" s="50"/>
      <c r="J65" s="51"/>
      <c r="K65" s="51"/>
      <c r="L65" s="255"/>
    </row>
    <row r="66" spans="2:12" x14ac:dyDescent="0.2">
      <c r="B66" s="454">
        <v>13</v>
      </c>
      <c r="C66" s="21" t="s">
        <v>453</v>
      </c>
      <c r="D66" s="239" t="s">
        <v>454</v>
      </c>
      <c r="E66" s="92"/>
      <c r="F66" s="92"/>
      <c r="G66" s="92"/>
      <c r="H66" s="92"/>
      <c r="I66" s="92"/>
      <c r="J66" s="92"/>
      <c r="K66" s="92"/>
      <c r="L66" s="164">
        <f t="shared" ref="L66:L71" si="19">SUM(E66:K66)</f>
        <v>0</v>
      </c>
    </row>
    <row r="67" spans="2:12" x14ac:dyDescent="0.2">
      <c r="B67" s="454">
        <v>14</v>
      </c>
      <c r="C67" s="21" t="s">
        <v>455</v>
      </c>
      <c r="D67" s="239" t="s">
        <v>454</v>
      </c>
      <c r="E67" s="92"/>
      <c r="F67" s="92"/>
      <c r="G67" s="92"/>
      <c r="H67" s="92"/>
      <c r="I67" s="92"/>
      <c r="J67" s="92"/>
      <c r="K67" s="92"/>
      <c r="L67" s="164">
        <f t="shared" si="19"/>
        <v>0</v>
      </c>
    </row>
    <row r="68" spans="2:12" x14ac:dyDescent="0.2">
      <c r="B68" s="454">
        <v>15</v>
      </c>
      <c r="C68" s="21" t="s">
        <v>456</v>
      </c>
      <c r="D68" s="239" t="s">
        <v>454</v>
      </c>
      <c r="E68" s="92"/>
      <c r="F68" s="92"/>
      <c r="G68" s="92"/>
      <c r="H68" s="92"/>
      <c r="I68" s="92"/>
      <c r="J68" s="92"/>
      <c r="K68" s="92"/>
      <c r="L68" s="164">
        <f t="shared" si="19"/>
        <v>0</v>
      </c>
    </row>
    <row r="69" spans="2:12" x14ac:dyDescent="0.2">
      <c r="B69" s="454">
        <v>16</v>
      </c>
      <c r="C69" s="21" t="s">
        <v>457</v>
      </c>
      <c r="D69" s="239" t="s">
        <v>454</v>
      </c>
      <c r="E69" s="92"/>
      <c r="F69" s="92"/>
      <c r="G69" s="92"/>
      <c r="H69" s="92"/>
      <c r="I69" s="92"/>
      <c r="J69" s="92"/>
      <c r="K69" s="92"/>
      <c r="L69" s="164">
        <f t="shared" si="19"/>
        <v>0</v>
      </c>
    </row>
    <row r="70" spans="2:12" x14ac:dyDescent="0.2">
      <c r="B70" s="454">
        <v>17</v>
      </c>
      <c r="C70" s="21" t="s">
        <v>458</v>
      </c>
      <c r="D70" s="239" t="s">
        <v>454</v>
      </c>
      <c r="E70" s="92"/>
      <c r="F70" s="92"/>
      <c r="G70" s="92"/>
      <c r="H70" s="92"/>
      <c r="I70" s="92"/>
      <c r="J70" s="92"/>
      <c r="K70" s="92"/>
      <c r="L70" s="164">
        <f t="shared" si="19"/>
        <v>0</v>
      </c>
    </row>
    <row r="71" spans="2:12" ht="15" x14ac:dyDescent="0.2">
      <c r="B71" s="454">
        <v>18</v>
      </c>
      <c r="C71" s="22" t="s">
        <v>98</v>
      </c>
      <c r="D71" s="193" t="s">
        <v>454</v>
      </c>
      <c r="E71" s="149">
        <f t="shared" ref="E71:J71" si="20">SUM(E66:E70)</f>
        <v>0</v>
      </c>
      <c r="F71" s="149">
        <f t="shared" si="20"/>
        <v>0</v>
      </c>
      <c r="G71" s="149">
        <f t="shared" si="20"/>
        <v>0</v>
      </c>
      <c r="H71" s="149">
        <f t="shared" si="20"/>
        <v>0</v>
      </c>
      <c r="I71" s="149">
        <f t="shared" si="20"/>
        <v>0</v>
      </c>
      <c r="J71" s="149">
        <f t="shared" si="20"/>
        <v>0</v>
      </c>
      <c r="K71" s="149">
        <f t="shared" ref="K71" si="21">SUM(K66:K70)</f>
        <v>0</v>
      </c>
      <c r="L71" s="164">
        <f t="shared" si="19"/>
        <v>0</v>
      </c>
    </row>
    <row r="72" spans="2:12" ht="15" x14ac:dyDescent="0.2">
      <c r="B72" s="454"/>
      <c r="C72" s="192" t="s">
        <v>460</v>
      </c>
      <c r="D72" s="192"/>
      <c r="E72" s="49"/>
      <c r="F72" s="50"/>
      <c r="G72" s="50"/>
      <c r="H72" s="50"/>
      <c r="I72" s="50"/>
      <c r="J72" s="51"/>
      <c r="K72" s="51"/>
      <c r="L72" s="255"/>
    </row>
    <row r="73" spans="2:12" x14ac:dyDescent="0.2">
      <c r="B73" s="454">
        <v>19</v>
      </c>
      <c r="C73" s="21" t="s">
        <v>453</v>
      </c>
      <c r="D73" s="239" t="s">
        <v>454</v>
      </c>
      <c r="E73" s="92"/>
      <c r="F73" s="92"/>
      <c r="G73" s="92"/>
      <c r="H73" s="92"/>
      <c r="I73" s="92"/>
      <c r="J73" s="92"/>
      <c r="K73" s="92"/>
      <c r="L73" s="164">
        <f t="shared" ref="L73:L78" si="22">SUM(E73:K73)</f>
        <v>0</v>
      </c>
    </row>
    <row r="74" spans="2:12" x14ac:dyDescent="0.2">
      <c r="B74" s="454">
        <v>20</v>
      </c>
      <c r="C74" s="21" t="s">
        <v>455</v>
      </c>
      <c r="D74" s="239" t="s">
        <v>454</v>
      </c>
      <c r="E74" s="92"/>
      <c r="F74" s="92"/>
      <c r="G74" s="92"/>
      <c r="H74" s="92"/>
      <c r="I74" s="92"/>
      <c r="J74" s="92"/>
      <c r="K74" s="92"/>
      <c r="L74" s="164">
        <f t="shared" si="22"/>
        <v>0</v>
      </c>
    </row>
    <row r="75" spans="2:12" x14ac:dyDescent="0.2">
      <c r="B75" s="454">
        <v>21</v>
      </c>
      <c r="C75" s="21" t="s">
        <v>456</v>
      </c>
      <c r="D75" s="239" t="s">
        <v>454</v>
      </c>
      <c r="E75" s="92"/>
      <c r="F75" s="92"/>
      <c r="G75" s="92"/>
      <c r="H75" s="92"/>
      <c r="I75" s="92"/>
      <c r="J75" s="92"/>
      <c r="K75" s="92"/>
      <c r="L75" s="164">
        <f t="shared" si="22"/>
        <v>0</v>
      </c>
    </row>
    <row r="76" spans="2:12" x14ac:dyDescent="0.2">
      <c r="B76" s="454">
        <v>22</v>
      </c>
      <c r="C76" s="21" t="s">
        <v>457</v>
      </c>
      <c r="D76" s="239" t="s">
        <v>454</v>
      </c>
      <c r="E76" s="92"/>
      <c r="F76" s="92"/>
      <c r="G76" s="92"/>
      <c r="H76" s="92"/>
      <c r="I76" s="92"/>
      <c r="J76" s="92"/>
      <c r="K76" s="92"/>
      <c r="L76" s="164">
        <f t="shared" si="22"/>
        <v>0</v>
      </c>
    </row>
    <row r="77" spans="2:12" x14ac:dyDescent="0.2">
      <c r="B77" s="454">
        <v>23</v>
      </c>
      <c r="C77" s="21" t="s">
        <v>458</v>
      </c>
      <c r="D77" s="239" t="s">
        <v>454</v>
      </c>
      <c r="E77" s="92"/>
      <c r="F77" s="92"/>
      <c r="G77" s="92"/>
      <c r="H77" s="92"/>
      <c r="I77" s="92"/>
      <c r="J77" s="92"/>
      <c r="K77" s="92"/>
      <c r="L77" s="164">
        <f t="shared" si="22"/>
        <v>0</v>
      </c>
    </row>
    <row r="78" spans="2:12" ht="15" x14ac:dyDescent="0.2">
      <c r="B78" s="454">
        <v>24</v>
      </c>
      <c r="C78" s="22" t="s">
        <v>98</v>
      </c>
      <c r="D78" s="193" t="s">
        <v>454</v>
      </c>
      <c r="E78" s="149">
        <f t="shared" ref="E78:J78" si="23">SUM(E73:E77)</f>
        <v>0</v>
      </c>
      <c r="F78" s="149">
        <f t="shared" si="23"/>
        <v>0</v>
      </c>
      <c r="G78" s="149">
        <f t="shared" si="23"/>
        <v>0</v>
      </c>
      <c r="H78" s="149">
        <f t="shared" si="23"/>
        <v>0</v>
      </c>
      <c r="I78" s="149">
        <f t="shared" si="23"/>
        <v>0</v>
      </c>
      <c r="J78" s="149">
        <f t="shared" si="23"/>
        <v>0</v>
      </c>
      <c r="K78" s="149">
        <f t="shared" ref="K78" si="24">SUM(K73:K77)</f>
        <v>0</v>
      </c>
      <c r="L78" s="164">
        <f t="shared" si="22"/>
        <v>0</v>
      </c>
    </row>
    <row r="79" spans="2:12" ht="15" x14ac:dyDescent="0.2">
      <c r="B79" s="454"/>
      <c r="C79" s="42" t="s">
        <v>341</v>
      </c>
      <c r="D79" s="192"/>
      <c r="E79" s="49"/>
      <c r="F79" s="50"/>
      <c r="G79" s="50"/>
      <c r="H79" s="50"/>
      <c r="I79" s="50"/>
      <c r="J79" s="51"/>
      <c r="K79" s="51"/>
      <c r="L79" s="255"/>
    </row>
    <row r="80" spans="2:12" x14ac:dyDescent="0.2">
      <c r="B80" s="454">
        <v>25</v>
      </c>
      <c r="C80" s="21" t="s">
        <v>453</v>
      </c>
      <c r="D80" s="239" t="s">
        <v>454</v>
      </c>
      <c r="E80" s="92"/>
      <c r="F80" s="92"/>
      <c r="G80" s="92"/>
      <c r="H80" s="92"/>
      <c r="I80" s="92"/>
      <c r="J80" s="92"/>
      <c r="K80" s="92"/>
      <c r="L80" s="164">
        <f t="shared" ref="L80:L85" si="25">SUM(E80:K80)</f>
        <v>0</v>
      </c>
    </row>
    <row r="81" spans="2:12" x14ac:dyDescent="0.2">
      <c r="B81" s="454">
        <v>26</v>
      </c>
      <c r="C81" s="21" t="s">
        <v>455</v>
      </c>
      <c r="D81" s="239" t="s">
        <v>454</v>
      </c>
      <c r="E81" s="92"/>
      <c r="F81" s="92"/>
      <c r="G81" s="92"/>
      <c r="H81" s="92"/>
      <c r="I81" s="92"/>
      <c r="J81" s="92"/>
      <c r="K81" s="92"/>
      <c r="L81" s="164">
        <f t="shared" si="25"/>
        <v>0</v>
      </c>
    </row>
    <row r="82" spans="2:12" x14ac:dyDescent="0.2">
      <c r="B82" s="454">
        <v>27</v>
      </c>
      <c r="C82" s="21" t="s">
        <v>456</v>
      </c>
      <c r="D82" s="239" t="s">
        <v>454</v>
      </c>
      <c r="E82" s="92"/>
      <c r="F82" s="92"/>
      <c r="G82" s="92"/>
      <c r="H82" s="92"/>
      <c r="I82" s="92"/>
      <c r="J82" s="92"/>
      <c r="K82" s="92"/>
      <c r="L82" s="164">
        <f t="shared" si="25"/>
        <v>0</v>
      </c>
    </row>
    <row r="83" spans="2:12" x14ac:dyDescent="0.2">
      <c r="B83" s="454">
        <v>28</v>
      </c>
      <c r="C83" s="21" t="s">
        <v>457</v>
      </c>
      <c r="D83" s="239" t="s">
        <v>454</v>
      </c>
      <c r="E83" s="92"/>
      <c r="F83" s="92"/>
      <c r="G83" s="92"/>
      <c r="H83" s="92"/>
      <c r="I83" s="92"/>
      <c r="J83" s="92"/>
      <c r="K83" s="92"/>
      <c r="L83" s="164">
        <f t="shared" si="25"/>
        <v>0</v>
      </c>
    </row>
    <row r="84" spans="2:12" x14ac:dyDescent="0.2">
      <c r="B84" s="454">
        <v>29</v>
      </c>
      <c r="C84" s="21" t="s">
        <v>458</v>
      </c>
      <c r="D84" s="239" t="s">
        <v>454</v>
      </c>
      <c r="E84" s="92"/>
      <c r="F84" s="92"/>
      <c r="G84" s="92"/>
      <c r="H84" s="92"/>
      <c r="I84" s="92"/>
      <c r="J84" s="92"/>
      <c r="K84" s="92"/>
      <c r="L84" s="164">
        <f t="shared" si="25"/>
        <v>0</v>
      </c>
    </row>
    <row r="85" spans="2:12" ht="15" x14ac:dyDescent="0.2">
      <c r="B85" s="454">
        <v>30</v>
      </c>
      <c r="C85" s="40" t="s">
        <v>98</v>
      </c>
      <c r="D85" s="193" t="s">
        <v>454</v>
      </c>
      <c r="E85" s="149">
        <f t="shared" ref="E85:J85" si="26">SUM(E80:E84)</f>
        <v>0</v>
      </c>
      <c r="F85" s="149">
        <f t="shared" si="26"/>
        <v>0</v>
      </c>
      <c r="G85" s="149">
        <f t="shared" si="26"/>
        <v>0</v>
      </c>
      <c r="H85" s="149">
        <f t="shared" si="26"/>
        <v>0</v>
      </c>
      <c r="I85" s="149">
        <f t="shared" si="26"/>
        <v>0</v>
      </c>
      <c r="J85" s="149">
        <f t="shared" si="26"/>
        <v>0</v>
      </c>
      <c r="K85" s="149">
        <f t="shared" ref="K85" si="27">SUM(K80:K84)</f>
        <v>0</v>
      </c>
      <c r="L85" s="164">
        <f t="shared" si="25"/>
        <v>0</v>
      </c>
    </row>
    <row r="86" spans="2:12" ht="15" x14ac:dyDescent="0.2">
      <c r="B86" s="454"/>
      <c r="C86" s="41"/>
      <c r="D86" s="194"/>
      <c r="E86" s="50"/>
      <c r="F86" s="50"/>
      <c r="G86" s="50"/>
      <c r="H86" s="50"/>
      <c r="I86" s="50"/>
      <c r="J86" s="51"/>
      <c r="K86" s="51"/>
      <c r="L86" s="256"/>
    </row>
    <row r="87" spans="2:12" ht="15.75" thickBot="1" x14ac:dyDescent="0.25">
      <c r="B87" s="455">
        <v>31</v>
      </c>
      <c r="C87" s="257" t="s">
        <v>98</v>
      </c>
      <c r="D87" s="252" t="s">
        <v>454</v>
      </c>
      <c r="E87" s="253">
        <f t="shared" ref="E87:J87" si="28">SUM(E57,E64,E71,E78,E85)</f>
        <v>0</v>
      </c>
      <c r="F87" s="253">
        <f t="shared" si="28"/>
        <v>0</v>
      </c>
      <c r="G87" s="253">
        <f t="shared" si="28"/>
        <v>0</v>
      </c>
      <c r="H87" s="253">
        <f t="shared" si="28"/>
        <v>0</v>
      </c>
      <c r="I87" s="253">
        <f t="shared" si="28"/>
        <v>0</v>
      </c>
      <c r="J87" s="253">
        <f t="shared" si="28"/>
        <v>0</v>
      </c>
      <c r="K87" s="253">
        <f t="shared" ref="K87" si="29">SUM(K57,K64,K71,K78,K85)</f>
        <v>0</v>
      </c>
      <c r="L87" s="164">
        <f>SUM(E87:K87)</f>
        <v>0</v>
      </c>
    </row>
  </sheetData>
  <sheetProtection algorithmName="SHA-512" hashValue="Tlul1YxgmCYgh/0Qe179vynd2no9ZyeklPz7XJ1JAPzNU8vFM3dKOxrmD2cIjiCNLHmIZfyuHprbdViT+tw2JQ==" saltValue="BxkJkmqzdY4/6XzfeUmv3Q==" spinCount="100000" sheet="1" formatColumns="0" selectLockedCells="1"/>
  <hyperlinks>
    <hyperlink ref="F2" location="Content!A1" display="&lt;&lt;&lt; Back to ToC" xr:uid="{E9D2E1E5-01F6-4F22-ADE0-C5C13E445F84}"/>
  </hyperlinks>
  <pageMargins left="0.7" right="0.7" top="0.75" bottom="0.75" header="0.3" footer="0.3"/>
  <pageSetup paperSize="9" scale="47" fitToHeight="2" orientation="portrait" r:id="rId1"/>
  <headerFooter>
    <oddFooter>&amp;C
_x000D_&amp;1#&amp;"Calibri"&amp;10&amp;K000000 Classification: Unclassified</oddFooter>
  </headerFooter>
  <rowBreaks count="1" manualBreakCount="1">
    <brk id="45" min="1" max="11" man="1"/>
  </rowBreaks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8AF5983-6E30-4EB6-A0EE-82B52F9E0CEF}">
  <sheetPr codeName="Sheet17"/>
  <dimension ref="B1:X138"/>
  <sheetViews>
    <sheetView showGridLines="0" view="pageBreakPreview" topLeftCell="A21" zoomScale="55" zoomScaleNormal="70" zoomScaleSheetLayoutView="55" workbookViewId="0">
      <selection activeCell="E7" sqref="E7"/>
    </sheetView>
  </sheetViews>
  <sheetFormatPr defaultColWidth="8.7109375" defaultRowHeight="14.25" outlineLevelRow="1" outlineLevelCol="1" x14ac:dyDescent="0.2"/>
  <cols>
    <col min="1" max="1" width="3.7109375" style="9" customWidth="1"/>
    <col min="2" max="2" width="4" style="458" bestFit="1" customWidth="1"/>
    <col min="3" max="3" width="43.7109375" style="9" bestFit="1" customWidth="1"/>
    <col min="4" max="4" width="24.42578125" style="9" hidden="1" customWidth="1" outlineLevel="1"/>
    <col min="5" max="5" width="20.5703125" style="9" customWidth="1" collapsed="1"/>
    <col min="6" max="13" width="20.5703125" style="9" customWidth="1"/>
    <col min="14" max="14" width="4" style="458" bestFit="1" customWidth="1"/>
    <col min="15" max="15" width="43.7109375" style="9" bestFit="1" customWidth="1"/>
    <col min="16" max="16" width="24.42578125" style="9" hidden="1" customWidth="1" outlineLevel="1"/>
    <col min="17" max="17" width="20.5703125" style="9" customWidth="1" collapsed="1"/>
    <col min="18" max="24" width="20.5703125" style="9" customWidth="1"/>
    <col min="25" max="16384" width="8.7109375" style="9"/>
  </cols>
  <sheetData>
    <row r="1" spans="2:24" s="295" customFormat="1" x14ac:dyDescent="0.2">
      <c r="B1" s="453"/>
      <c r="N1" s="453"/>
    </row>
    <row r="2" spans="2:24" s="295" customFormat="1" ht="15" x14ac:dyDescent="0.2">
      <c r="B2" s="453"/>
      <c r="C2" s="293" t="s">
        <v>461</v>
      </c>
      <c r="D2" s="293"/>
      <c r="F2" s="301" t="s">
        <v>189</v>
      </c>
      <c r="N2" s="453"/>
      <c r="O2" s="293" t="str">
        <f>LEFT(T4,4) &amp; " - Currency risk"</f>
        <v>2024 - Currency risk</v>
      </c>
      <c r="P2" s="293"/>
      <c r="R2" s="301"/>
    </row>
    <row r="3" spans="2:24" s="295" customFormat="1" ht="15" thickBot="1" x14ac:dyDescent="0.25">
      <c r="B3" s="453"/>
      <c r="C3" s="440" t="str">
        <f>"Figures in thousands of "&amp;'Key inputs'!G28</f>
        <v>Figures in thousands of GBP</v>
      </c>
      <c r="D3" s="324"/>
      <c r="E3" s="325"/>
      <c r="F3" s="326"/>
      <c r="G3" s="325"/>
      <c r="H3" s="325"/>
      <c r="I3" s="325"/>
      <c r="J3" s="325"/>
      <c r="K3" s="325"/>
      <c r="L3" s="325"/>
      <c r="M3" s="325"/>
      <c r="N3" s="453"/>
      <c r="O3" s="440" t="str">
        <f>"Figures in thousands of "&amp;'Key inputs'!H28</f>
        <v>Figures in thousands of GBP</v>
      </c>
      <c r="P3" s="324"/>
      <c r="Q3" s="325"/>
      <c r="R3" s="326"/>
      <c r="S3" s="325"/>
      <c r="T3" s="325"/>
      <c r="U3" s="325"/>
      <c r="V3" s="325"/>
      <c r="W3" s="325"/>
      <c r="X3" s="325"/>
    </row>
    <row r="4" spans="2:24" s="295" customFormat="1" ht="15" x14ac:dyDescent="0.25">
      <c r="B4" s="621"/>
      <c r="C4" s="622"/>
      <c r="D4" s="399"/>
      <c r="E4" s="680"/>
      <c r="F4" s="681"/>
      <c r="G4" s="682"/>
      <c r="H4" s="683" t="str">
        <f>'Key inputs'!C34</f>
        <v>2025 UY</v>
      </c>
      <c r="I4" s="681"/>
      <c r="J4" s="682"/>
      <c r="K4" s="681"/>
      <c r="L4" s="684"/>
      <c r="N4" s="621"/>
      <c r="O4" s="622"/>
      <c r="P4" s="399"/>
      <c r="Q4" s="680"/>
      <c r="R4" s="681"/>
      <c r="S4" s="682"/>
      <c r="T4" s="683" t="str">
        <f>'Key inputs'!D34</f>
        <v>2024 UY</v>
      </c>
      <c r="U4" s="681"/>
      <c r="V4" s="682"/>
      <c r="W4" s="681"/>
      <c r="X4" s="684"/>
    </row>
    <row r="5" spans="2:24" s="295" customFormat="1" ht="21.75" customHeight="1" x14ac:dyDescent="0.2">
      <c r="B5" s="626"/>
      <c r="C5" s="625">
        <f>'Key inputs'!C33</f>
        <v>2025</v>
      </c>
      <c r="D5" s="400" t="s">
        <v>192</v>
      </c>
      <c r="E5" s="297" t="s">
        <v>462</v>
      </c>
      <c r="F5" s="296" t="s">
        <v>463</v>
      </c>
      <c r="G5" s="296" t="s">
        <v>464</v>
      </c>
      <c r="H5" s="314" t="s">
        <v>465</v>
      </c>
      <c r="I5" s="314" t="s">
        <v>466</v>
      </c>
      <c r="J5" s="314" t="s">
        <v>467</v>
      </c>
      <c r="K5" s="296" t="s">
        <v>286</v>
      </c>
      <c r="L5" s="306" t="s">
        <v>98</v>
      </c>
      <c r="N5" s="626"/>
      <c r="O5" s="625">
        <f>'Key inputs'!G33</f>
        <v>2024</v>
      </c>
      <c r="P5" s="400" t="s">
        <v>192</v>
      </c>
      <c r="Q5" s="297" t="s">
        <v>462</v>
      </c>
      <c r="R5" s="296" t="s">
        <v>463</v>
      </c>
      <c r="S5" s="296" t="s">
        <v>464</v>
      </c>
      <c r="T5" s="314" t="s">
        <v>465</v>
      </c>
      <c r="U5" s="314" t="s">
        <v>466</v>
      </c>
      <c r="V5" s="314" t="s">
        <v>467</v>
      </c>
      <c r="W5" s="296" t="s">
        <v>286</v>
      </c>
      <c r="X5" s="306" t="s">
        <v>98</v>
      </c>
    </row>
    <row r="6" spans="2:24" s="295" customFormat="1" ht="15" x14ac:dyDescent="0.2">
      <c r="B6" s="623"/>
      <c r="C6" s="624"/>
      <c r="D6" s="401"/>
      <c r="E6" s="297" t="s">
        <v>193</v>
      </c>
      <c r="F6" s="296" t="s">
        <v>194</v>
      </c>
      <c r="G6" s="296" t="s">
        <v>195</v>
      </c>
      <c r="H6" s="314" t="s">
        <v>196</v>
      </c>
      <c r="I6" s="314" t="s">
        <v>197</v>
      </c>
      <c r="J6" s="314" t="s">
        <v>198</v>
      </c>
      <c r="K6" s="296" t="s">
        <v>199</v>
      </c>
      <c r="L6" s="306" t="s">
        <v>200</v>
      </c>
      <c r="N6" s="623"/>
      <c r="O6" s="624"/>
      <c r="P6" s="401"/>
      <c r="Q6" s="297" t="s">
        <v>193</v>
      </c>
      <c r="R6" s="296" t="s">
        <v>194</v>
      </c>
      <c r="S6" s="296" t="s">
        <v>195</v>
      </c>
      <c r="T6" s="314" t="s">
        <v>196</v>
      </c>
      <c r="U6" s="314" t="s">
        <v>197</v>
      </c>
      <c r="V6" s="314" t="s">
        <v>198</v>
      </c>
      <c r="W6" s="296" t="s">
        <v>199</v>
      </c>
      <c r="X6" s="306" t="s">
        <v>200</v>
      </c>
    </row>
    <row r="7" spans="2:24" x14ac:dyDescent="0.2">
      <c r="B7" s="454">
        <v>1</v>
      </c>
      <c r="C7" s="220" t="s">
        <v>295</v>
      </c>
      <c r="D7" s="402" t="s">
        <v>468</v>
      </c>
      <c r="E7" s="88"/>
      <c r="F7" s="88"/>
      <c r="G7" s="88"/>
      <c r="H7" s="88"/>
      <c r="I7" s="88"/>
      <c r="J7" s="88"/>
      <c r="K7" s="88"/>
      <c r="L7" s="462">
        <f t="shared" ref="L7:L19" si="0">SUM(E7:K7)</f>
        <v>0</v>
      </c>
      <c r="N7" s="454">
        <v>1</v>
      </c>
      <c r="O7" s="220" t="s">
        <v>295</v>
      </c>
      <c r="P7" s="402" t="s">
        <v>468</v>
      </c>
      <c r="Q7" s="92"/>
      <c r="R7" s="92"/>
      <c r="S7" s="92"/>
      <c r="T7" s="92"/>
      <c r="U7" s="92"/>
      <c r="V7" s="92"/>
      <c r="W7" s="92"/>
      <c r="X7" s="462">
        <f t="shared" ref="X7:X19" si="1">SUM(Q7:W7)</f>
        <v>0</v>
      </c>
    </row>
    <row r="8" spans="2:24" x14ac:dyDescent="0.2">
      <c r="B8" s="454">
        <v>2</v>
      </c>
      <c r="C8" s="220" t="s">
        <v>469</v>
      </c>
      <c r="D8" s="402" t="s">
        <v>468</v>
      </c>
      <c r="E8" s="88"/>
      <c r="F8" s="88"/>
      <c r="G8" s="88"/>
      <c r="H8" s="88"/>
      <c r="I8" s="88"/>
      <c r="J8" s="88"/>
      <c r="K8" s="88"/>
      <c r="L8" s="462">
        <f t="shared" si="0"/>
        <v>0</v>
      </c>
      <c r="N8" s="454">
        <v>2</v>
      </c>
      <c r="O8" s="220" t="s">
        <v>469</v>
      </c>
      <c r="P8" s="402" t="s">
        <v>468</v>
      </c>
      <c r="Q8" s="92"/>
      <c r="R8" s="92"/>
      <c r="S8" s="92"/>
      <c r="T8" s="92"/>
      <c r="U8" s="92"/>
      <c r="V8" s="92"/>
      <c r="W8" s="92"/>
      <c r="X8" s="462">
        <f t="shared" si="1"/>
        <v>0</v>
      </c>
    </row>
    <row r="9" spans="2:24" x14ac:dyDescent="0.2">
      <c r="B9" s="454">
        <v>3</v>
      </c>
      <c r="C9" s="220" t="s">
        <v>38</v>
      </c>
      <c r="D9" s="402" t="s">
        <v>468</v>
      </c>
      <c r="E9" s="88"/>
      <c r="F9" s="88"/>
      <c r="G9" s="88"/>
      <c r="H9" s="88"/>
      <c r="I9" s="88"/>
      <c r="J9" s="88"/>
      <c r="K9" s="88"/>
      <c r="L9" s="164">
        <f t="shared" si="0"/>
        <v>0</v>
      </c>
      <c r="N9" s="454">
        <v>3</v>
      </c>
      <c r="O9" s="220" t="s">
        <v>38</v>
      </c>
      <c r="P9" s="402" t="s">
        <v>468</v>
      </c>
      <c r="Q9" s="92"/>
      <c r="R9" s="92"/>
      <c r="S9" s="92"/>
      <c r="T9" s="92"/>
      <c r="U9" s="92"/>
      <c r="V9" s="92"/>
      <c r="W9" s="92"/>
      <c r="X9" s="164">
        <f t="shared" si="1"/>
        <v>0</v>
      </c>
    </row>
    <row r="10" spans="2:24" x14ac:dyDescent="0.2">
      <c r="B10" s="454">
        <v>4</v>
      </c>
      <c r="C10" s="220" t="s">
        <v>164</v>
      </c>
      <c r="D10" s="402" t="s">
        <v>468</v>
      </c>
      <c r="E10" s="88"/>
      <c r="F10" s="88"/>
      <c r="G10" s="88"/>
      <c r="H10" s="88"/>
      <c r="I10" s="88"/>
      <c r="J10" s="88"/>
      <c r="K10" s="88"/>
      <c r="L10" s="164">
        <f t="shared" si="0"/>
        <v>0</v>
      </c>
      <c r="N10" s="454">
        <v>4</v>
      </c>
      <c r="O10" s="220" t="s">
        <v>164</v>
      </c>
      <c r="P10" s="402" t="s">
        <v>468</v>
      </c>
      <c r="Q10" s="92"/>
      <c r="R10" s="92"/>
      <c r="S10" s="92"/>
      <c r="T10" s="92"/>
      <c r="U10" s="92"/>
      <c r="V10" s="92"/>
      <c r="W10" s="92"/>
      <c r="X10" s="164">
        <f t="shared" si="1"/>
        <v>0</v>
      </c>
    </row>
    <row r="11" spans="2:24" x14ac:dyDescent="0.2">
      <c r="B11" s="454">
        <v>5</v>
      </c>
      <c r="C11" s="220" t="s">
        <v>165</v>
      </c>
      <c r="D11" s="402" t="s">
        <v>468</v>
      </c>
      <c r="E11" s="88"/>
      <c r="F11" s="88"/>
      <c r="G11" s="88"/>
      <c r="H11" s="88"/>
      <c r="I11" s="88"/>
      <c r="J11" s="88"/>
      <c r="K11" s="88"/>
      <c r="L11" s="164">
        <f t="shared" si="0"/>
        <v>0</v>
      </c>
      <c r="N11" s="454">
        <v>5</v>
      </c>
      <c r="O11" s="220" t="s">
        <v>165</v>
      </c>
      <c r="P11" s="402" t="s">
        <v>468</v>
      </c>
      <c r="Q11" s="92"/>
      <c r="R11" s="92"/>
      <c r="S11" s="92"/>
      <c r="T11" s="92"/>
      <c r="U11" s="92"/>
      <c r="V11" s="92"/>
      <c r="W11" s="92"/>
      <c r="X11" s="164">
        <f t="shared" si="1"/>
        <v>0</v>
      </c>
    </row>
    <row r="12" spans="2:24" ht="15" x14ac:dyDescent="0.2">
      <c r="B12" s="454">
        <v>6</v>
      </c>
      <c r="C12" s="218" t="s">
        <v>325</v>
      </c>
      <c r="D12" s="403" t="s">
        <v>468</v>
      </c>
      <c r="E12" s="398">
        <f>SUM(E7:E11)</f>
        <v>0</v>
      </c>
      <c r="F12" s="169">
        <f t="shared" ref="F12:K12" si="2">SUM(F7:F11)</f>
        <v>0</v>
      </c>
      <c r="G12" s="169">
        <f t="shared" si="2"/>
        <v>0</v>
      </c>
      <c r="H12" s="169">
        <f t="shared" si="2"/>
        <v>0</v>
      </c>
      <c r="I12" s="169">
        <f t="shared" si="2"/>
        <v>0</v>
      </c>
      <c r="J12" s="169">
        <f t="shared" si="2"/>
        <v>0</v>
      </c>
      <c r="K12" s="169">
        <f t="shared" si="2"/>
        <v>0</v>
      </c>
      <c r="L12" s="463">
        <f t="shared" si="0"/>
        <v>0</v>
      </c>
      <c r="N12" s="454">
        <v>6</v>
      </c>
      <c r="O12" s="218" t="s">
        <v>325</v>
      </c>
      <c r="P12" s="403" t="s">
        <v>468</v>
      </c>
      <c r="Q12" s="398">
        <f t="shared" ref="Q12:W12" si="3">SUM(Q7:Q11)</f>
        <v>0</v>
      </c>
      <c r="R12" s="169">
        <f t="shared" si="3"/>
        <v>0</v>
      </c>
      <c r="S12" s="169">
        <f t="shared" si="3"/>
        <v>0</v>
      </c>
      <c r="T12" s="169">
        <f t="shared" si="3"/>
        <v>0</v>
      </c>
      <c r="U12" s="169">
        <f t="shared" si="3"/>
        <v>0</v>
      </c>
      <c r="V12" s="169">
        <f t="shared" si="3"/>
        <v>0</v>
      </c>
      <c r="W12" s="169">
        <f t="shared" si="3"/>
        <v>0</v>
      </c>
      <c r="X12" s="463">
        <f t="shared" si="1"/>
        <v>0</v>
      </c>
    </row>
    <row r="13" spans="2:24" x14ac:dyDescent="0.2">
      <c r="B13" s="454">
        <v>7</v>
      </c>
      <c r="C13" s="220" t="s">
        <v>166</v>
      </c>
      <c r="D13" s="402" t="s">
        <v>468</v>
      </c>
      <c r="E13" s="88"/>
      <c r="F13" s="88"/>
      <c r="G13" s="88"/>
      <c r="H13" s="88"/>
      <c r="I13" s="88"/>
      <c r="J13" s="88"/>
      <c r="K13" s="88"/>
      <c r="L13" s="164">
        <f t="shared" si="0"/>
        <v>0</v>
      </c>
      <c r="N13" s="454">
        <v>7</v>
      </c>
      <c r="O13" s="220" t="s">
        <v>166</v>
      </c>
      <c r="P13" s="402" t="s">
        <v>468</v>
      </c>
      <c r="Q13" s="92"/>
      <c r="R13" s="92"/>
      <c r="S13" s="92"/>
      <c r="T13" s="92"/>
      <c r="U13" s="92"/>
      <c r="V13" s="92"/>
      <c r="W13" s="92"/>
      <c r="X13" s="164">
        <f t="shared" si="1"/>
        <v>0</v>
      </c>
    </row>
    <row r="14" spans="2:24" x14ac:dyDescent="0.2">
      <c r="B14" s="454">
        <v>8</v>
      </c>
      <c r="C14" s="220" t="s">
        <v>339</v>
      </c>
      <c r="D14" s="402" t="s">
        <v>468</v>
      </c>
      <c r="E14" s="88"/>
      <c r="F14" s="88"/>
      <c r="G14" s="88"/>
      <c r="H14" s="88"/>
      <c r="I14" s="88"/>
      <c r="J14" s="88"/>
      <c r="K14" s="88"/>
      <c r="L14" s="164">
        <f t="shared" si="0"/>
        <v>0</v>
      </c>
      <c r="N14" s="454">
        <v>8</v>
      </c>
      <c r="O14" s="220" t="s">
        <v>339</v>
      </c>
      <c r="P14" s="402" t="s">
        <v>468</v>
      </c>
      <c r="Q14" s="92"/>
      <c r="R14" s="92"/>
      <c r="S14" s="92"/>
      <c r="T14" s="92"/>
      <c r="U14" s="92"/>
      <c r="V14" s="92"/>
      <c r="W14" s="92"/>
      <c r="X14" s="164">
        <f t="shared" si="1"/>
        <v>0</v>
      </c>
    </row>
    <row r="15" spans="2:24" x14ac:dyDescent="0.2">
      <c r="B15" s="454">
        <v>9</v>
      </c>
      <c r="C15" s="220" t="s">
        <v>341</v>
      </c>
      <c r="D15" s="402" t="s">
        <v>468</v>
      </c>
      <c r="E15" s="88"/>
      <c r="F15" s="88"/>
      <c r="G15" s="88"/>
      <c r="H15" s="88"/>
      <c r="I15" s="88"/>
      <c r="J15" s="88"/>
      <c r="K15" s="88"/>
      <c r="L15" s="164">
        <f t="shared" si="0"/>
        <v>0</v>
      </c>
      <c r="N15" s="454">
        <v>9</v>
      </c>
      <c r="O15" s="220" t="s">
        <v>341</v>
      </c>
      <c r="P15" s="402" t="s">
        <v>468</v>
      </c>
      <c r="Q15" s="92"/>
      <c r="R15" s="92"/>
      <c r="S15" s="92"/>
      <c r="T15" s="92"/>
      <c r="U15" s="92"/>
      <c r="V15" s="92"/>
      <c r="W15" s="92"/>
      <c r="X15" s="164">
        <f t="shared" si="1"/>
        <v>0</v>
      </c>
    </row>
    <row r="16" spans="2:24" x14ac:dyDescent="0.2">
      <c r="B16" s="454">
        <v>10</v>
      </c>
      <c r="C16" s="220" t="s">
        <v>40</v>
      </c>
      <c r="D16" s="402" t="s">
        <v>468</v>
      </c>
      <c r="E16" s="88"/>
      <c r="F16" s="88"/>
      <c r="G16" s="88"/>
      <c r="H16" s="88"/>
      <c r="I16" s="88"/>
      <c r="J16" s="88"/>
      <c r="K16" s="88"/>
      <c r="L16" s="164">
        <f t="shared" si="0"/>
        <v>0</v>
      </c>
      <c r="N16" s="454">
        <v>10</v>
      </c>
      <c r="O16" s="220" t="s">
        <v>40</v>
      </c>
      <c r="P16" s="402" t="s">
        <v>468</v>
      </c>
      <c r="Q16" s="92"/>
      <c r="R16" s="92"/>
      <c r="S16" s="92"/>
      <c r="T16" s="92"/>
      <c r="U16" s="92"/>
      <c r="V16" s="92"/>
      <c r="W16" s="92"/>
      <c r="X16" s="164">
        <f t="shared" si="1"/>
        <v>0</v>
      </c>
    </row>
    <row r="17" spans="2:24" x14ac:dyDescent="0.2">
      <c r="B17" s="454">
        <v>11</v>
      </c>
      <c r="C17" s="220" t="s">
        <v>352</v>
      </c>
      <c r="D17" s="402" t="s">
        <v>468</v>
      </c>
      <c r="E17" s="88"/>
      <c r="F17" s="88"/>
      <c r="G17" s="88"/>
      <c r="H17" s="88"/>
      <c r="I17" s="88"/>
      <c r="J17" s="88"/>
      <c r="K17" s="88"/>
      <c r="L17" s="164">
        <f t="shared" si="0"/>
        <v>0</v>
      </c>
      <c r="N17" s="454">
        <v>11</v>
      </c>
      <c r="O17" s="220" t="s">
        <v>352</v>
      </c>
      <c r="P17" s="402" t="s">
        <v>468</v>
      </c>
      <c r="Q17" s="92"/>
      <c r="R17" s="92"/>
      <c r="S17" s="92"/>
      <c r="T17" s="92"/>
      <c r="U17" s="92"/>
      <c r="V17" s="92"/>
      <c r="W17" s="92"/>
      <c r="X17" s="164">
        <f t="shared" si="1"/>
        <v>0</v>
      </c>
    </row>
    <row r="18" spans="2:24" ht="15" x14ac:dyDescent="0.2">
      <c r="B18" s="454">
        <v>12</v>
      </c>
      <c r="C18" s="218" t="s">
        <v>354</v>
      </c>
      <c r="D18" s="403" t="s">
        <v>468</v>
      </c>
      <c r="E18" s="398">
        <f>SUM(E13:E17)</f>
        <v>0</v>
      </c>
      <c r="F18" s="170">
        <f>SUM(F13:F17)</f>
        <v>0</v>
      </c>
      <c r="G18" s="170">
        <f t="shared" ref="G18:K18" si="4">SUM(G13:G17)</f>
        <v>0</v>
      </c>
      <c r="H18" s="170">
        <f t="shared" si="4"/>
        <v>0</v>
      </c>
      <c r="I18" s="170">
        <f t="shared" si="4"/>
        <v>0</v>
      </c>
      <c r="J18" s="170">
        <f t="shared" si="4"/>
        <v>0</v>
      </c>
      <c r="K18" s="170">
        <f t="shared" si="4"/>
        <v>0</v>
      </c>
      <c r="L18" s="464">
        <f t="shared" si="0"/>
        <v>0</v>
      </c>
      <c r="N18" s="454">
        <v>12</v>
      </c>
      <c r="O18" s="335" t="s">
        <v>354</v>
      </c>
      <c r="P18" s="403" t="s">
        <v>468</v>
      </c>
      <c r="Q18" s="398">
        <f t="shared" ref="Q18:W18" si="5">SUM(Q13:Q17)</f>
        <v>0</v>
      </c>
      <c r="R18" s="170">
        <f t="shared" si="5"/>
        <v>0</v>
      </c>
      <c r="S18" s="170">
        <f t="shared" si="5"/>
        <v>0</v>
      </c>
      <c r="T18" s="170">
        <f t="shared" si="5"/>
        <v>0</v>
      </c>
      <c r="U18" s="170">
        <f t="shared" si="5"/>
        <v>0</v>
      </c>
      <c r="V18" s="170">
        <f t="shared" si="5"/>
        <v>0</v>
      </c>
      <c r="W18" s="170">
        <f t="shared" si="5"/>
        <v>0</v>
      </c>
      <c r="X18" s="464">
        <f t="shared" si="1"/>
        <v>0</v>
      </c>
    </row>
    <row r="19" spans="2:24" ht="15.75" thickBot="1" x14ac:dyDescent="0.25">
      <c r="B19" s="455">
        <v>13</v>
      </c>
      <c r="C19" s="441" t="s">
        <v>330</v>
      </c>
      <c r="D19" s="404" t="s">
        <v>468</v>
      </c>
      <c r="E19" s="163">
        <f>-E12-E18</f>
        <v>0</v>
      </c>
      <c r="F19" s="163">
        <f t="shared" ref="F19:K19" si="6">-F12-F18</f>
        <v>0</v>
      </c>
      <c r="G19" s="163">
        <f t="shared" si="6"/>
        <v>0</v>
      </c>
      <c r="H19" s="163">
        <f t="shared" si="6"/>
        <v>0</v>
      </c>
      <c r="I19" s="163">
        <f t="shared" si="6"/>
        <v>0</v>
      </c>
      <c r="J19" s="163">
        <f t="shared" si="6"/>
        <v>0</v>
      </c>
      <c r="K19" s="163">
        <f t="shared" si="6"/>
        <v>0</v>
      </c>
      <c r="L19" s="465">
        <f t="shared" si="0"/>
        <v>0</v>
      </c>
      <c r="N19" s="455">
        <v>13</v>
      </c>
      <c r="O19" s="441" t="s">
        <v>330</v>
      </c>
      <c r="P19" s="404" t="s">
        <v>468</v>
      </c>
      <c r="Q19" s="163">
        <f>-Q12-Q18</f>
        <v>0</v>
      </c>
      <c r="R19" s="163">
        <f t="shared" ref="R19" si="7">-R12-R18</f>
        <v>0</v>
      </c>
      <c r="S19" s="163">
        <f t="shared" ref="S19" si="8">-S12-S18</f>
        <v>0</v>
      </c>
      <c r="T19" s="163">
        <f t="shared" ref="T19" si="9">-T12-T18</f>
        <v>0</v>
      </c>
      <c r="U19" s="163">
        <f t="shared" ref="U19" si="10">-U12-U18</f>
        <v>0</v>
      </c>
      <c r="V19" s="163">
        <f t="shared" ref="V19" si="11">-V12-V18</f>
        <v>0</v>
      </c>
      <c r="W19" s="163">
        <f>-W12-W18</f>
        <v>0</v>
      </c>
      <c r="X19" s="465">
        <f t="shared" si="1"/>
        <v>0</v>
      </c>
    </row>
    <row r="20" spans="2:24" ht="15" thickBot="1" x14ac:dyDescent="0.25">
      <c r="C20" s="5"/>
      <c r="D20" s="5"/>
    </row>
    <row r="21" spans="2:24" ht="15" x14ac:dyDescent="0.25">
      <c r="B21" s="621"/>
      <c r="C21" s="622"/>
      <c r="D21" s="399"/>
      <c r="E21" s="680"/>
      <c r="F21" s="681"/>
      <c r="G21" s="682"/>
      <c r="H21" s="683" t="str">
        <f>'Key inputs'!G34</f>
        <v>2024 UY</v>
      </c>
      <c r="I21" s="681"/>
      <c r="J21" s="682"/>
      <c r="K21" s="681"/>
      <c r="L21" s="684"/>
      <c r="N21" s="621"/>
      <c r="O21" s="622"/>
      <c r="P21" s="399"/>
      <c r="Q21" s="680"/>
      <c r="R21" s="681"/>
      <c r="S21" s="682"/>
      <c r="T21" s="683" t="str">
        <f>'Key inputs'!H34</f>
        <v>2023 UY</v>
      </c>
      <c r="U21" s="681"/>
      <c r="V21" s="682"/>
      <c r="W21" s="681"/>
      <c r="X21" s="684"/>
    </row>
    <row r="22" spans="2:24" ht="15" x14ac:dyDescent="0.2">
      <c r="B22" s="626"/>
      <c r="C22" s="625">
        <f>C5</f>
        <v>2025</v>
      </c>
      <c r="D22" s="400" t="s">
        <v>192</v>
      </c>
      <c r="E22" s="297" t="s">
        <v>462</v>
      </c>
      <c r="F22" s="296" t="s">
        <v>463</v>
      </c>
      <c r="G22" s="296" t="s">
        <v>464</v>
      </c>
      <c r="H22" s="314" t="s">
        <v>465</v>
      </c>
      <c r="I22" s="314" t="s">
        <v>466</v>
      </c>
      <c r="J22" s="314" t="s">
        <v>467</v>
      </c>
      <c r="K22" s="296" t="s">
        <v>286</v>
      </c>
      <c r="L22" s="306" t="s">
        <v>98</v>
      </c>
      <c r="N22" s="626"/>
      <c r="O22" s="625">
        <f>O5</f>
        <v>2024</v>
      </c>
      <c r="P22" s="400" t="s">
        <v>192</v>
      </c>
      <c r="Q22" s="297" t="s">
        <v>462</v>
      </c>
      <c r="R22" s="296" t="s">
        <v>463</v>
      </c>
      <c r="S22" s="296" t="s">
        <v>464</v>
      </c>
      <c r="T22" s="314" t="s">
        <v>465</v>
      </c>
      <c r="U22" s="314" t="s">
        <v>466</v>
      </c>
      <c r="V22" s="314" t="s">
        <v>467</v>
      </c>
      <c r="W22" s="296" t="s">
        <v>286</v>
      </c>
      <c r="X22" s="306" t="s">
        <v>98</v>
      </c>
    </row>
    <row r="23" spans="2:24" ht="15" x14ac:dyDescent="0.2">
      <c r="B23" s="623"/>
      <c r="C23" s="624"/>
      <c r="D23" s="401"/>
      <c r="E23" s="297" t="s">
        <v>392</v>
      </c>
      <c r="F23" s="296" t="s">
        <v>393</v>
      </c>
      <c r="G23" s="296" t="s">
        <v>394</v>
      </c>
      <c r="H23" s="314" t="s">
        <v>395</v>
      </c>
      <c r="I23" s="314" t="s">
        <v>396</v>
      </c>
      <c r="J23" s="314" t="s">
        <v>397</v>
      </c>
      <c r="K23" s="296" t="s">
        <v>398</v>
      </c>
      <c r="L23" s="306" t="s">
        <v>399</v>
      </c>
      <c r="N23" s="623"/>
      <c r="O23" s="624"/>
      <c r="P23" s="401"/>
      <c r="Q23" s="297" t="s">
        <v>392</v>
      </c>
      <c r="R23" s="296" t="s">
        <v>393</v>
      </c>
      <c r="S23" s="296" t="s">
        <v>394</v>
      </c>
      <c r="T23" s="314" t="s">
        <v>395</v>
      </c>
      <c r="U23" s="314" t="s">
        <v>396</v>
      </c>
      <c r="V23" s="314" t="s">
        <v>397</v>
      </c>
      <c r="W23" s="296" t="s">
        <v>398</v>
      </c>
      <c r="X23" s="306" t="s">
        <v>399</v>
      </c>
    </row>
    <row r="24" spans="2:24" x14ac:dyDescent="0.2">
      <c r="B24" s="454">
        <v>1</v>
      </c>
      <c r="C24" s="220" t="s">
        <v>295</v>
      </c>
      <c r="D24" s="402" t="s">
        <v>468</v>
      </c>
      <c r="E24" s="88"/>
      <c r="F24" s="88"/>
      <c r="G24" s="88"/>
      <c r="H24" s="88"/>
      <c r="I24" s="88"/>
      <c r="J24" s="88"/>
      <c r="K24" s="88"/>
      <c r="L24" s="462">
        <f t="shared" ref="L24:L35" si="12">SUM(E24:K24)</f>
        <v>0</v>
      </c>
      <c r="N24" s="454">
        <v>1</v>
      </c>
      <c r="O24" s="220" t="s">
        <v>295</v>
      </c>
      <c r="P24" s="402" t="s">
        <v>468</v>
      </c>
      <c r="Q24" s="92"/>
      <c r="R24" s="92"/>
      <c r="S24" s="92"/>
      <c r="T24" s="92"/>
      <c r="U24" s="92"/>
      <c r="V24" s="92"/>
      <c r="W24" s="92"/>
      <c r="X24" s="462">
        <f t="shared" ref="X24:X36" si="13">SUM(Q24:W24)</f>
        <v>0</v>
      </c>
    </row>
    <row r="25" spans="2:24" x14ac:dyDescent="0.2">
      <c r="B25" s="454">
        <v>2</v>
      </c>
      <c r="C25" s="220" t="s">
        <v>469</v>
      </c>
      <c r="D25" s="402" t="s">
        <v>468</v>
      </c>
      <c r="E25" s="88"/>
      <c r="F25" s="88"/>
      <c r="G25" s="88"/>
      <c r="H25" s="88"/>
      <c r="I25" s="88"/>
      <c r="J25" s="88"/>
      <c r="K25" s="88"/>
      <c r="L25" s="462">
        <f t="shared" si="12"/>
        <v>0</v>
      </c>
      <c r="N25" s="454">
        <v>2</v>
      </c>
      <c r="O25" s="220" t="s">
        <v>469</v>
      </c>
      <c r="P25" s="402" t="s">
        <v>468</v>
      </c>
      <c r="Q25" s="92"/>
      <c r="R25" s="92"/>
      <c r="S25" s="92"/>
      <c r="T25" s="92"/>
      <c r="U25" s="92"/>
      <c r="V25" s="92"/>
      <c r="W25" s="92"/>
      <c r="X25" s="462">
        <f t="shared" si="13"/>
        <v>0</v>
      </c>
    </row>
    <row r="26" spans="2:24" x14ac:dyDescent="0.2">
      <c r="B26" s="454">
        <v>3</v>
      </c>
      <c r="C26" s="220" t="s">
        <v>38</v>
      </c>
      <c r="D26" s="402" t="s">
        <v>468</v>
      </c>
      <c r="E26" s="88"/>
      <c r="F26" s="88"/>
      <c r="G26" s="88"/>
      <c r="H26" s="88"/>
      <c r="I26" s="88"/>
      <c r="J26" s="88"/>
      <c r="K26" s="88"/>
      <c r="L26" s="164">
        <f t="shared" si="12"/>
        <v>0</v>
      </c>
      <c r="N26" s="454">
        <v>3</v>
      </c>
      <c r="O26" s="220" t="s">
        <v>38</v>
      </c>
      <c r="P26" s="402" t="s">
        <v>468</v>
      </c>
      <c r="Q26" s="92"/>
      <c r="R26" s="92"/>
      <c r="S26" s="92"/>
      <c r="T26" s="92"/>
      <c r="U26" s="92"/>
      <c r="V26" s="92"/>
      <c r="W26" s="92"/>
      <c r="X26" s="164">
        <f t="shared" si="13"/>
        <v>0</v>
      </c>
    </row>
    <row r="27" spans="2:24" x14ac:dyDescent="0.2">
      <c r="B27" s="454">
        <v>4</v>
      </c>
      <c r="C27" s="220" t="s">
        <v>164</v>
      </c>
      <c r="D27" s="402" t="s">
        <v>468</v>
      </c>
      <c r="E27" s="88"/>
      <c r="F27" s="88"/>
      <c r="G27" s="88"/>
      <c r="H27" s="88"/>
      <c r="I27" s="88"/>
      <c r="J27" s="88"/>
      <c r="K27" s="88"/>
      <c r="L27" s="164">
        <f t="shared" si="12"/>
        <v>0</v>
      </c>
      <c r="N27" s="454">
        <v>4</v>
      </c>
      <c r="O27" s="220" t="s">
        <v>164</v>
      </c>
      <c r="P27" s="402" t="s">
        <v>468</v>
      </c>
      <c r="Q27" s="92"/>
      <c r="R27" s="92"/>
      <c r="S27" s="92"/>
      <c r="T27" s="92"/>
      <c r="U27" s="92"/>
      <c r="V27" s="92"/>
      <c r="W27" s="92"/>
      <c r="X27" s="164">
        <f t="shared" si="13"/>
        <v>0</v>
      </c>
    </row>
    <row r="28" spans="2:24" x14ac:dyDescent="0.2">
      <c r="B28" s="454">
        <v>5</v>
      </c>
      <c r="C28" s="220" t="s">
        <v>165</v>
      </c>
      <c r="D28" s="402" t="s">
        <v>468</v>
      </c>
      <c r="E28" s="88"/>
      <c r="F28" s="88"/>
      <c r="G28" s="88"/>
      <c r="H28" s="88"/>
      <c r="I28" s="88"/>
      <c r="J28" s="88"/>
      <c r="K28" s="88"/>
      <c r="L28" s="164">
        <f t="shared" si="12"/>
        <v>0</v>
      </c>
      <c r="N28" s="454">
        <v>5</v>
      </c>
      <c r="O28" s="220" t="s">
        <v>165</v>
      </c>
      <c r="P28" s="402" t="s">
        <v>468</v>
      </c>
      <c r="Q28" s="92"/>
      <c r="R28" s="92"/>
      <c r="S28" s="92"/>
      <c r="T28" s="92"/>
      <c r="U28" s="92"/>
      <c r="V28" s="92"/>
      <c r="W28" s="92"/>
      <c r="X28" s="164">
        <f t="shared" si="13"/>
        <v>0</v>
      </c>
    </row>
    <row r="29" spans="2:24" ht="15" x14ac:dyDescent="0.2">
      <c r="B29" s="454">
        <v>6</v>
      </c>
      <c r="C29" s="218" t="s">
        <v>325</v>
      </c>
      <c r="D29" s="403" t="s">
        <v>468</v>
      </c>
      <c r="E29" s="398">
        <f t="shared" ref="E29:K29" si="14">SUM(E24:E28)</f>
        <v>0</v>
      </c>
      <c r="F29" s="169">
        <f t="shared" si="14"/>
        <v>0</v>
      </c>
      <c r="G29" s="169">
        <f t="shared" si="14"/>
        <v>0</v>
      </c>
      <c r="H29" s="169">
        <f t="shared" si="14"/>
        <v>0</v>
      </c>
      <c r="I29" s="169">
        <f t="shared" si="14"/>
        <v>0</v>
      </c>
      <c r="J29" s="169">
        <f t="shared" si="14"/>
        <v>0</v>
      </c>
      <c r="K29" s="169">
        <f t="shared" si="14"/>
        <v>0</v>
      </c>
      <c r="L29" s="463">
        <f t="shared" si="12"/>
        <v>0</v>
      </c>
      <c r="N29" s="454">
        <v>6</v>
      </c>
      <c r="O29" s="218" t="s">
        <v>325</v>
      </c>
      <c r="P29" s="403" t="s">
        <v>468</v>
      </c>
      <c r="Q29" s="398">
        <f t="shared" ref="Q29:W29" si="15">SUM(Q24:Q28)</f>
        <v>0</v>
      </c>
      <c r="R29" s="169">
        <f t="shared" si="15"/>
        <v>0</v>
      </c>
      <c r="S29" s="169">
        <f t="shared" si="15"/>
        <v>0</v>
      </c>
      <c r="T29" s="169">
        <f t="shared" si="15"/>
        <v>0</v>
      </c>
      <c r="U29" s="169">
        <f t="shared" si="15"/>
        <v>0</v>
      </c>
      <c r="V29" s="169">
        <f t="shared" si="15"/>
        <v>0</v>
      </c>
      <c r="W29" s="169">
        <f t="shared" si="15"/>
        <v>0</v>
      </c>
      <c r="X29" s="463">
        <f t="shared" si="13"/>
        <v>0</v>
      </c>
    </row>
    <row r="30" spans="2:24" x14ac:dyDescent="0.2">
      <c r="B30" s="454">
        <v>7</v>
      </c>
      <c r="C30" s="220" t="s">
        <v>166</v>
      </c>
      <c r="D30" s="402" t="s">
        <v>468</v>
      </c>
      <c r="E30" s="113"/>
      <c r="F30" s="88"/>
      <c r="G30" s="88"/>
      <c r="H30" s="88"/>
      <c r="I30" s="88"/>
      <c r="J30" s="88"/>
      <c r="K30" s="88"/>
      <c r="L30" s="164">
        <f t="shared" si="12"/>
        <v>0</v>
      </c>
      <c r="N30" s="454">
        <v>7</v>
      </c>
      <c r="O30" s="220" t="s">
        <v>166</v>
      </c>
      <c r="P30" s="402" t="s">
        <v>468</v>
      </c>
      <c r="Q30" s="92"/>
      <c r="R30" s="92"/>
      <c r="S30" s="92"/>
      <c r="T30" s="92"/>
      <c r="U30" s="92"/>
      <c r="V30" s="92"/>
      <c r="W30" s="92"/>
      <c r="X30" s="164">
        <f t="shared" si="13"/>
        <v>0</v>
      </c>
    </row>
    <row r="31" spans="2:24" x14ac:dyDescent="0.2">
      <c r="B31" s="454">
        <v>8</v>
      </c>
      <c r="C31" s="220" t="s">
        <v>339</v>
      </c>
      <c r="D31" s="402" t="s">
        <v>468</v>
      </c>
      <c r="E31" s="113"/>
      <c r="F31" s="88"/>
      <c r="G31" s="88"/>
      <c r="H31" s="88"/>
      <c r="I31" s="88"/>
      <c r="J31" s="88"/>
      <c r="K31" s="88"/>
      <c r="L31" s="164">
        <f t="shared" si="12"/>
        <v>0</v>
      </c>
      <c r="N31" s="454">
        <v>8</v>
      </c>
      <c r="O31" s="220" t="s">
        <v>339</v>
      </c>
      <c r="P31" s="402" t="s">
        <v>468</v>
      </c>
      <c r="Q31" s="92"/>
      <c r="R31" s="92"/>
      <c r="S31" s="92"/>
      <c r="T31" s="92"/>
      <c r="U31" s="92"/>
      <c r="V31" s="92"/>
      <c r="W31" s="92"/>
      <c r="X31" s="164">
        <f t="shared" si="13"/>
        <v>0</v>
      </c>
    </row>
    <row r="32" spans="2:24" x14ac:dyDescent="0.2">
      <c r="B32" s="454">
        <v>9</v>
      </c>
      <c r="C32" s="220" t="s">
        <v>341</v>
      </c>
      <c r="D32" s="402" t="s">
        <v>468</v>
      </c>
      <c r="E32" s="88"/>
      <c r="F32" s="88"/>
      <c r="G32" s="88"/>
      <c r="H32" s="88"/>
      <c r="I32" s="88"/>
      <c r="J32" s="88"/>
      <c r="K32" s="88"/>
      <c r="L32" s="164">
        <f t="shared" si="12"/>
        <v>0</v>
      </c>
      <c r="N32" s="454">
        <v>9</v>
      </c>
      <c r="O32" s="220" t="s">
        <v>341</v>
      </c>
      <c r="P32" s="402" t="s">
        <v>468</v>
      </c>
      <c r="Q32" s="92"/>
      <c r="R32" s="92"/>
      <c r="S32" s="92"/>
      <c r="T32" s="92"/>
      <c r="U32" s="92"/>
      <c r="V32" s="92"/>
      <c r="W32" s="92"/>
      <c r="X32" s="164">
        <f t="shared" si="13"/>
        <v>0</v>
      </c>
    </row>
    <row r="33" spans="2:24" x14ac:dyDescent="0.2">
      <c r="B33" s="454">
        <v>10</v>
      </c>
      <c r="C33" s="220" t="s">
        <v>40</v>
      </c>
      <c r="D33" s="402" t="s">
        <v>468</v>
      </c>
      <c r="E33" s="113"/>
      <c r="F33" s="88"/>
      <c r="G33" s="88"/>
      <c r="H33" s="88"/>
      <c r="I33" s="88"/>
      <c r="J33" s="88"/>
      <c r="K33" s="88"/>
      <c r="L33" s="164">
        <f t="shared" si="12"/>
        <v>0</v>
      </c>
      <c r="N33" s="454">
        <v>10</v>
      </c>
      <c r="O33" s="220" t="s">
        <v>40</v>
      </c>
      <c r="P33" s="402" t="s">
        <v>468</v>
      </c>
      <c r="Q33" s="92"/>
      <c r="R33" s="92"/>
      <c r="S33" s="92"/>
      <c r="T33" s="92"/>
      <c r="U33" s="92"/>
      <c r="V33" s="92"/>
      <c r="W33" s="92"/>
      <c r="X33" s="164">
        <f t="shared" si="13"/>
        <v>0</v>
      </c>
    </row>
    <row r="34" spans="2:24" x14ac:dyDescent="0.2">
      <c r="B34" s="454">
        <v>11</v>
      </c>
      <c r="C34" s="220" t="s">
        <v>352</v>
      </c>
      <c r="D34" s="402" t="s">
        <v>468</v>
      </c>
      <c r="E34" s="113"/>
      <c r="F34" s="88"/>
      <c r="G34" s="88"/>
      <c r="H34" s="88"/>
      <c r="I34" s="88"/>
      <c r="J34" s="88"/>
      <c r="K34" s="88"/>
      <c r="L34" s="164">
        <f t="shared" si="12"/>
        <v>0</v>
      </c>
      <c r="N34" s="454">
        <v>11</v>
      </c>
      <c r="O34" s="220" t="s">
        <v>352</v>
      </c>
      <c r="P34" s="402" t="s">
        <v>468</v>
      </c>
      <c r="Q34" s="92"/>
      <c r="R34" s="92"/>
      <c r="S34" s="92"/>
      <c r="T34" s="92"/>
      <c r="U34" s="92"/>
      <c r="V34" s="92"/>
      <c r="W34" s="92"/>
      <c r="X34" s="164">
        <f t="shared" si="13"/>
        <v>0</v>
      </c>
    </row>
    <row r="35" spans="2:24" ht="15" x14ac:dyDescent="0.2">
      <c r="B35" s="454">
        <v>12</v>
      </c>
      <c r="C35" s="218" t="s">
        <v>354</v>
      </c>
      <c r="D35" s="403" t="s">
        <v>468</v>
      </c>
      <c r="E35" s="398">
        <f t="shared" ref="E35:K35" si="16">SUM(E30:E34)</f>
        <v>0</v>
      </c>
      <c r="F35" s="170">
        <f t="shared" si="16"/>
        <v>0</v>
      </c>
      <c r="G35" s="170">
        <f t="shared" si="16"/>
        <v>0</v>
      </c>
      <c r="H35" s="170">
        <f t="shared" si="16"/>
        <v>0</v>
      </c>
      <c r="I35" s="170">
        <f t="shared" si="16"/>
        <v>0</v>
      </c>
      <c r="J35" s="170">
        <f t="shared" si="16"/>
        <v>0</v>
      </c>
      <c r="K35" s="170">
        <f t="shared" si="16"/>
        <v>0</v>
      </c>
      <c r="L35" s="464">
        <f t="shared" si="12"/>
        <v>0</v>
      </c>
      <c r="N35" s="454">
        <v>12</v>
      </c>
      <c r="O35" s="335" t="s">
        <v>354</v>
      </c>
      <c r="P35" s="403" t="s">
        <v>468</v>
      </c>
      <c r="Q35" s="398">
        <f t="shared" ref="Q35:W35" si="17">SUM(Q30:Q34)</f>
        <v>0</v>
      </c>
      <c r="R35" s="170">
        <f t="shared" si="17"/>
        <v>0</v>
      </c>
      <c r="S35" s="170">
        <f t="shared" si="17"/>
        <v>0</v>
      </c>
      <c r="T35" s="170">
        <f t="shared" si="17"/>
        <v>0</v>
      </c>
      <c r="U35" s="170">
        <f t="shared" si="17"/>
        <v>0</v>
      </c>
      <c r="V35" s="170">
        <f t="shared" si="17"/>
        <v>0</v>
      </c>
      <c r="W35" s="170">
        <f t="shared" si="17"/>
        <v>0</v>
      </c>
      <c r="X35" s="464">
        <f t="shared" si="13"/>
        <v>0</v>
      </c>
    </row>
    <row r="36" spans="2:24" ht="15.75" thickBot="1" x14ac:dyDescent="0.25">
      <c r="B36" s="455">
        <v>13</v>
      </c>
      <c r="C36" s="441" t="s">
        <v>330</v>
      </c>
      <c r="D36" s="404" t="s">
        <v>468</v>
      </c>
      <c r="E36" s="163">
        <f>-E29-E35</f>
        <v>0</v>
      </c>
      <c r="F36" s="163">
        <f t="shared" ref="F36" si="18">-F29-F35</f>
        <v>0</v>
      </c>
      <c r="G36" s="163">
        <f t="shared" ref="G36" si="19">-G29-G35</f>
        <v>0</v>
      </c>
      <c r="H36" s="163">
        <f t="shared" ref="H36" si="20">-H29-H35</f>
        <v>0</v>
      </c>
      <c r="I36" s="163">
        <f t="shared" ref="I36" si="21">-I29-I35</f>
        <v>0</v>
      </c>
      <c r="J36" s="163">
        <f t="shared" ref="J36" si="22">-J29-J35</f>
        <v>0</v>
      </c>
      <c r="K36" s="163">
        <f t="shared" ref="K36" si="23">-K29-K35</f>
        <v>0</v>
      </c>
      <c r="L36" s="465">
        <f t="shared" ref="L36" si="24">SUM(E36:K36)</f>
        <v>0</v>
      </c>
      <c r="N36" s="455">
        <v>13</v>
      </c>
      <c r="O36" s="441" t="s">
        <v>330</v>
      </c>
      <c r="P36" s="404" t="s">
        <v>468</v>
      </c>
      <c r="Q36" s="163">
        <f>-Q29-Q35</f>
        <v>0</v>
      </c>
      <c r="R36" s="163">
        <f t="shared" ref="R36" si="25">-R29-R35</f>
        <v>0</v>
      </c>
      <c r="S36" s="163">
        <f t="shared" ref="S36" si="26">-S29-S35</f>
        <v>0</v>
      </c>
      <c r="T36" s="163">
        <f t="shared" ref="T36" si="27">-T29-T35</f>
        <v>0</v>
      </c>
      <c r="U36" s="163">
        <f t="shared" ref="U36" si="28">-U29-U35</f>
        <v>0</v>
      </c>
      <c r="V36" s="163">
        <f t="shared" ref="V36" si="29">-V29-V35</f>
        <v>0</v>
      </c>
      <c r="W36" s="163">
        <f t="shared" ref="W36" si="30">-W29-W35</f>
        <v>0</v>
      </c>
      <c r="X36" s="465">
        <f t="shared" si="13"/>
        <v>0</v>
      </c>
    </row>
    <row r="37" spans="2:24" ht="15" thickBot="1" x14ac:dyDescent="0.25"/>
    <row r="38" spans="2:24" ht="15" x14ac:dyDescent="0.25">
      <c r="B38" s="621"/>
      <c r="C38" s="622"/>
      <c r="D38" s="399"/>
      <c r="E38" s="680"/>
      <c r="F38" s="681"/>
      <c r="G38" s="682"/>
      <c r="H38" s="683" t="str">
        <f>'Key inputs'!H34</f>
        <v>2023 UY</v>
      </c>
      <c r="I38" s="681"/>
      <c r="J38" s="682"/>
      <c r="K38" s="681"/>
      <c r="L38" s="684"/>
      <c r="N38" s="621"/>
      <c r="O38" s="622"/>
      <c r="P38" s="399"/>
      <c r="Q38" s="680"/>
      <c r="R38" s="681"/>
      <c r="S38" s="682"/>
      <c r="T38" s="683" t="str">
        <f>'Key inputs'!I34</f>
        <v>2022 UY</v>
      </c>
      <c r="U38" s="681"/>
      <c r="V38" s="682"/>
      <c r="W38" s="681"/>
      <c r="X38" s="684"/>
    </row>
    <row r="39" spans="2:24" ht="15" x14ac:dyDescent="0.2">
      <c r="B39" s="626"/>
      <c r="C39" s="625">
        <f>C22</f>
        <v>2025</v>
      </c>
      <c r="D39" s="400" t="s">
        <v>192</v>
      </c>
      <c r="E39" s="297" t="s">
        <v>462</v>
      </c>
      <c r="F39" s="296" t="s">
        <v>463</v>
      </c>
      <c r="G39" s="296" t="s">
        <v>464</v>
      </c>
      <c r="H39" s="314" t="s">
        <v>465</v>
      </c>
      <c r="I39" s="314" t="s">
        <v>466</v>
      </c>
      <c r="J39" s="314" t="s">
        <v>467</v>
      </c>
      <c r="K39" s="296" t="s">
        <v>286</v>
      </c>
      <c r="L39" s="306" t="s">
        <v>98</v>
      </c>
      <c r="N39" s="626"/>
      <c r="O39" s="625">
        <f>O22</f>
        <v>2024</v>
      </c>
      <c r="P39" s="400" t="s">
        <v>192</v>
      </c>
      <c r="Q39" s="297" t="s">
        <v>462</v>
      </c>
      <c r="R39" s="296" t="s">
        <v>463</v>
      </c>
      <c r="S39" s="296" t="s">
        <v>464</v>
      </c>
      <c r="T39" s="314" t="s">
        <v>465</v>
      </c>
      <c r="U39" s="314" t="s">
        <v>466</v>
      </c>
      <c r="V39" s="314" t="s">
        <v>467</v>
      </c>
      <c r="W39" s="296" t="s">
        <v>286</v>
      </c>
      <c r="X39" s="306" t="s">
        <v>98</v>
      </c>
    </row>
    <row r="40" spans="2:24" ht="15" x14ac:dyDescent="0.2">
      <c r="B40" s="623"/>
      <c r="C40" s="624"/>
      <c r="D40" s="401"/>
      <c r="E40" s="297" t="s">
        <v>400</v>
      </c>
      <c r="F40" s="296" t="s">
        <v>401</v>
      </c>
      <c r="G40" s="296" t="s">
        <v>402</v>
      </c>
      <c r="H40" s="314" t="s">
        <v>403</v>
      </c>
      <c r="I40" s="314" t="s">
        <v>404</v>
      </c>
      <c r="J40" s="314" t="s">
        <v>405</v>
      </c>
      <c r="K40" s="296" t="s">
        <v>406</v>
      </c>
      <c r="L40" s="306" t="s">
        <v>407</v>
      </c>
      <c r="N40" s="623"/>
      <c r="O40" s="624"/>
      <c r="P40" s="401"/>
      <c r="Q40" s="297" t="s">
        <v>400</v>
      </c>
      <c r="R40" s="296" t="s">
        <v>401</v>
      </c>
      <c r="S40" s="296" t="s">
        <v>402</v>
      </c>
      <c r="T40" s="314" t="s">
        <v>403</v>
      </c>
      <c r="U40" s="314" t="s">
        <v>404</v>
      </c>
      <c r="V40" s="314" t="s">
        <v>405</v>
      </c>
      <c r="W40" s="296" t="s">
        <v>406</v>
      </c>
      <c r="X40" s="306" t="s">
        <v>407</v>
      </c>
    </row>
    <row r="41" spans="2:24" x14ac:dyDescent="0.2">
      <c r="B41" s="454">
        <v>1</v>
      </c>
      <c r="C41" s="220" t="s">
        <v>295</v>
      </c>
      <c r="D41" s="402" t="s">
        <v>468</v>
      </c>
      <c r="E41" s="88"/>
      <c r="F41" s="88"/>
      <c r="G41" s="88"/>
      <c r="H41" s="88"/>
      <c r="I41" s="88"/>
      <c r="J41" s="88"/>
      <c r="K41" s="88"/>
      <c r="L41" s="462">
        <f t="shared" ref="L41:L52" si="31">SUM(E41:K41)</f>
        <v>0</v>
      </c>
      <c r="N41" s="454">
        <v>1</v>
      </c>
      <c r="O41" s="220" t="s">
        <v>295</v>
      </c>
      <c r="P41" s="402" t="s">
        <v>468</v>
      </c>
      <c r="Q41" s="92"/>
      <c r="R41" s="92"/>
      <c r="S41" s="92"/>
      <c r="T41" s="92"/>
      <c r="U41" s="92"/>
      <c r="V41" s="92"/>
      <c r="W41" s="92"/>
      <c r="X41" s="462">
        <f t="shared" ref="X41:X53" si="32">SUM(Q41:W41)</f>
        <v>0</v>
      </c>
    </row>
    <row r="42" spans="2:24" x14ac:dyDescent="0.2">
      <c r="B42" s="454">
        <v>2</v>
      </c>
      <c r="C42" s="220" t="s">
        <v>469</v>
      </c>
      <c r="D42" s="402" t="s">
        <v>468</v>
      </c>
      <c r="E42" s="88"/>
      <c r="F42" s="88"/>
      <c r="G42" s="88"/>
      <c r="H42" s="88"/>
      <c r="I42" s="88"/>
      <c r="J42" s="88"/>
      <c r="K42" s="88"/>
      <c r="L42" s="462">
        <f t="shared" si="31"/>
        <v>0</v>
      </c>
      <c r="N42" s="454">
        <v>2</v>
      </c>
      <c r="O42" s="220" t="s">
        <v>469</v>
      </c>
      <c r="P42" s="402" t="s">
        <v>468</v>
      </c>
      <c r="Q42" s="92"/>
      <c r="R42" s="92"/>
      <c r="S42" s="92"/>
      <c r="T42" s="92"/>
      <c r="U42" s="92"/>
      <c r="V42" s="92"/>
      <c r="W42" s="92"/>
      <c r="X42" s="462">
        <f t="shared" si="32"/>
        <v>0</v>
      </c>
    </row>
    <row r="43" spans="2:24" x14ac:dyDescent="0.2">
      <c r="B43" s="454">
        <v>3</v>
      </c>
      <c r="C43" s="220" t="s">
        <v>38</v>
      </c>
      <c r="D43" s="402" t="s">
        <v>468</v>
      </c>
      <c r="E43" s="88"/>
      <c r="F43" s="88"/>
      <c r="G43" s="88"/>
      <c r="H43" s="88"/>
      <c r="I43" s="88"/>
      <c r="J43" s="88"/>
      <c r="K43" s="88"/>
      <c r="L43" s="164">
        <f t="shared" si="31"/>
        <v>0</v>
      </c>
      <c r="N43" s="454">
        <v>3</v>
      </c>
      <c r="O43" s="220" t="s">
        <v>38</v>
      </c>
      <c r="P43" s="402" t="s">
        <v>468</v>
      </c>
      <c r="Q43" s="92"/>
      <c r="R43" s="92"/>
      <c r="S43" s="92"/>
      <c r="T43" s="92"/>
      <c r="U43" s="92"/>
      <c r="V43" s="92"/>
      <c r="W43" s="92"/>
      <c r="X43" s="164">
        <f t="shared" si="32"/>
        <v>0</v>
      </c>
    </row>
    <row r="44" spans="2:24" x14ac:dyDescent="0.2">
      <c r="B44" s="454">
        <v>4</v>
      </c>
      <c r="C44" s="220" t="s">
        <v>164</v>
      </c>
      <c r="D44" s="402" t="s">
        <v>468</v>
      </c>
      <c r="E44" s="88"/>
      <c r="F44" s="88"/>
      <c r="G44" s="88"/>
      <c r="H44" s="88"/>
      <c r="I44" s="88"/>
      <c r="J44" s="88"/>
      <c r="K44" s="88"/>
      <c r="L44" s="164">
        <f t="shared" si="31"/>
        <v>0</v>
      </c>
      <c r="N44" s="454">
        <v>4</v>
      </c>
      <c r="O44" s="220" t="s">
        <v>164</v>
      </c>
      <c r="P44" s="402" t="s">
        <v>468</v>
      </c>
      <c r="Q44" s="92"/>
      <c r="R44" s="92"/>
      <c r="S44" s="92"/>
      <c r="T44" s="92"/>
      <c r="U44" s="92"/>
      <c r="V44" s="92"/>
      <c r="W44" s="92"/>
      <c r="X44" s="164">
        <f t="shared" si="32"/>
        <v>0</v>
      </c>
    </row>
    <row r="45" spans="2:24" x14ac:dyDescent="0.2">
      <c r="B45" s="454">
        <v>5</v>
      </c>
      <c r="C45" s="220" t="s">
        <v>165</v>
      </c>
      <c r="D45" s="402" t="s">
        <v>468</v>
      </c>
      <c r="E45" s="88"/>
      <c r="F45" s="88"/>
      <c r="G45" s="88"/>
      <c r="H45" s="88"/>
      <c r="I45" s="88"/>
      <c r="J45" s="88"/>
      <c r="K45" s="88"/>
      <c r="L45" s="164">
        <f t="shared" si="31"/>
        <v>0</v>
      </c>
      <c r="N45" s="454">
        <v>5</v>
      </c>
      <c r="O45" s="220" t="s">
        <v>165</v>
      </c>
      <c r="P45" s="402" t="s">
        <v>468</v>
      </c>
      <c r="Q45" s="92"/>
      <c r="R45" s="92"/>
      <c r="S45" s="92"/>
      <c r="T45" s="92"/>
      <c r="U45" s="92"/>
      <c r="V45" s="92"/>
      <c r="W45" s="92"/>
      <c r="X45" s="164">
        <f t="shared" si="32"/>
        <v>0</v>
      </c>
    </row>
    <row r="46" spans="2:24" ht="15" x14ac:dyDescent="0.2">
      <c r="B46" s="454">
        <v>6</v>
      </c>
      <c r="C46" s="218" t="s">
        <v>325</v>
      </c>
      <c r="D46" s="403" t="s">
        <v>468</v>
      </c>
      <c r="E46" s="398">
        <f t="shared" ref="E46:K46" si="33">SUM(E41:E45)</f>
        <v>0</v>
      </c>
      <c r="F46" s="169">
        <f t="shared" si="33"/>
        <v>0</v>
      </c>
      <c r="G46" s="169">
        <f t="shared" si="33"/>
        <v>0</v>
      </c>
      <c r="H46" s="169">
        <f t="shared" si="33"/>
        <v>0</v>
      </c>
      <c r="I46" s="169">
        <f t="shared" si="33"/>
        <v>0</v>
      </c>
      <c r="J46" s="169">
        <f t="shared" si="33"/>
        <v>0</v>
      </c>
      <c r="K46" s="169">
        <f t="shared" si="33"/>
        <v>0</v>
      </c>
      <c r="L46" s="463">
        <f t="shared" si="31"/>
        <v>0</v>
      </c>
      <c r="N46" s="454">
        <v>6</v>
      </c>
      <c r="O46" s="218" t="s">
        <v>325</v>
      </c>
      <c r="P46" s="403" t="s">
        <v>468</v>
      </c>
      <c r="Q46" s="398">
        <f t="shared" ref="Q46:W46" si="34">SUM(Q41:Q45)</f>
        <v>0</v>
      </c>
      <c r="R46" s="169">
        <f t="shared" si="34"/>
        <v>0</v>
      </c>
      <c r="S46" s="169">
        <f t="shared" si="34"/>
        <v>0</v>
      </c>
      <c r="T46" s="169">
        <f t="shared" si="34"/>
        <v>0</v>
      </c>
      <c r="U46" s="169">
        <f t="shared" si="34"/>
        <v>0</v>
      </c>
      <c r="V46" s="169">
        <f t="shared" si="34"/>
        <v>0</v>
      </c>
      <c r="W46" s="169">
        <f t="shared" si="34"/>
        <v>0</v>
      </c>
      <c r="X46" s="463">
        <f t="shared" si="32"/>
        <v>0</v>
      </c>
    </row>
    <row r="47" spans="2:24" x14ac:dyDescent="0.2">
      <c r="B47" s="454">
        <v>7</v>
      </c>
      <c r="C47" s="220" t="s">
        <v>166</v>
      </c>
      <c r="D47" s="402" t="s">
        <v>468</v>
      </c>
      <c r="E47" s="113"/>
      <c r="F47" s="88"/>
      <c r="G47" s="88"/>
      <c r="H47" s="88"/>
      <c r="I47" s="88"/>
      <c r="J47" s="88"/>
      <c r="K47" s="88"/>
      <c r="L47" s="164">
        <f t="shared" si="31"/>
        <v>0</v>
      </c>
      <c r="N47" s="454">
        <v>7</v>
      </c>
      <c r="O47" s="220" t="s">
        <v>166</v>
      </c>
      <c r="P47" s="402" t="s">
        <v>468</v>
      </c>
      <c r="Q47" s="92"/>
      <c r="R47" s="92"/>
      <c r="S47" s="92"/>
      <c r="T47" s="92"/>
      <c r="U47" s="92"/>
      <c r="V47" s="92"/>
      <c r="W47" s="92"/>
      <c r="X47" s="164">
        <f t="shared" si="32"/>
        <v>0</v>
      </c>
    </row>
    <row r="48" spans="2:24" x14ac:dyDescent="0.2">
      <c r="B48" s="454">
        <v>8</v>
      </c>
      <c r="C48" s="220" t="s">
        <v>339</v>
      </c>
      <c r="D48" s="402" t="s">
        <v>468</v>
      </c>
      <c r="E48" s="113"/>
      <c r="F48" s="88"/>
      <c r="G48" s="88"/>
      <c r="H48" s="88"/>
      <c r="I48" s="88"/>
      <c r="J48" s="88"/>
      <c r="K48" s="88"/>
      <c r="L48" s="164">
        <f t="shared" si="31"/>
        <v>0</v>
      </c>
      <c r="N48" s="454">
        <v>8</v>
      </c>
      <c r="O48" s="220" t="s">
        <v>339</v>
      </c>
      <c r="P48" s="402" t="s">
        <v>468</v>
      </c>
      <c r="Q48" s="92"/>
      <c r="R48" s="92"/>
      <c r="S48" s="92"/>
      <c r="T48" s="92"/>
      <c r="U48" s="92"/>
      <c r="V48" s="92"/>
      <c r="W48" s="92"/>
      <c r="X48" s="164">
        <f t="shared" si="32"/>
        <v>0</v>
      </c>
    </row>
    <row r="49" spans="2:24" x14ac:dyDescent="0.2">
      <c r="B49" s="454">
        <v>9</v>
      </c>
      <c r="C49" s="220" t="s">
        <v>341</v>
      </c>
      <c r="D49" s="402" t="s">
        <v>468</v>
      </c>
      <c r="E49" s="88"/>
      <c r="F49" s="88"/>
      <c r="G49" s="88"/>
      <c r="H49" s="88"/>
      <c r="I49" s="88"/>
      <c r="J49" s="88"/>
      <c r="K49" s="88"/>
      <c r="L49" s="164">
        <f t="shared" si="31"/>
        <v>0</v>
      </c>
      <c r="N49" s="454">
        <v>9</v>
      </c>
      <c r="O49" s="220" t="s">
        <v>341</v>
      </c>
      <c r="P49" s="402" t="s">
        <v>468</v>
      </c>
      <c r="Q49" s="92"/>
      <c r="R49" s="92"/>
      <c r="S49" s="92"/>
      <c r="T49" s="92"/>
      <c r="U49" s="92"/>
      <c r="V49" s="92"/>
      <c r="W49" s="92"/>
      <c r="X49" s="164">
        <f t="shared" si="32"/>
        <v>0</v>
      </c>
    </row>
    <row r="50" spans="2:24" x14ac:dyDescent="0.2">
      <c r="B50" s="454">
        <v>10</v>
      </c>
      <c r="C50" s="220" t="s">
        <v>40</v>
      </c>
      <c r="D50" s="402" t="s">
        <v>468</v>
      </c>
      <c r="E50" s="113"/>
      <c r="F50" s="88"/>
      <c r="G50" s="88"/>
      <c r="H50" s="88"/>
      <c r="I50" s="88"/>
      <c r="J50" s="88"/>
      <c r="K50" s="88"/>
      <c r="L50" s="164">
        <f t="shared" si="31"/>
        <v>0</v>
      </c>
      <c r="N50" s="454">
        <v>10</v>
      </c>
      <c r="O50" s="220" t="s">
        <v>40</v>
      </c>
      <c r="P50" s="402" t="s">
        <v>468</v>
      </c>
      <c r="Q50" s="92"/>
      <c r="R50" s="92"/>
      <c r="S50" s="92"/>
      <c r="T50" s="92"/>
      <c r="U50" s="92"/>
      <c r="V50" s="92"/>
      <c r="W50" s="92"/>
      <c r="X50" s="164">
        <f t="shared" si="32"/>
        <v>0</v>
      </c>
    </row>
    <row r="51" spans="2:24" x14ac:dyDescent="0.2">
      <c r="B51" s="454">
        <v>11</v>
      </c>
      <c r="C51" s="220" t="s">
        <v>352</v>
      </c>
      <c r="D51" s="402" t="s">
        <v>468</v>
      </c>
      <c r="E51" s="113"/>
      <c r="F51" s="88"/>
      <c r="G51" s="88"/>
      <c r="H51" s="88"/>
      <c r="I51" s="88"/>
      <c r="J51" s="88"/>
      <c r="K51" s="88"/>
      <c r="L51" s="164">
        <f t="shared" si="31"/>
        <v>0</v>
      </c>
      <c r="N51" s="454">
        <v>11</v>
      </c>
      <c r="O51" s="220" t="s">
        <v>352</v>
      </c>
      <c r="P51" s="402" t="s">
        <v>468</v>
      </c>
      <c r="Q51" s="92"/>
      <c r="R51" s="92"/>
      <c r="S51" s="92"/>
      <c r="T51" s="92"/>
      <c r="U51" s="92"/>
      <c r="V51" s="92"/>
      <c r="W51" s="92"/>
      <c r="X51" s="164">
        <f t="shared" si="32"/>
        <v>0</v>
      </c>
    </row>
    <row r="52" spans="2:24" ht="15" x14ac:dyDescent="0.2">
      <c r="B52" s="454">
        <v>12</v>
      </c>
      <c r="C52" s="218" t="s">
        <v>354</v>
      </c>
      <c r="D52" s="403" t="s">
        <v>468</v>
      </c>
      <c r="E52" s="398">
        <f t="shared" ref="E52:K52" si="35">SUM(E47:E51)</f>
        <v>0</v>
      </c>
      <c r="F52" s="170">
        <f t="shared" si="35"/>
        <v>0</v>
      </c>
      <c r="G52" s="170">
        <f t="shared" si="35"/>
        <v>0</v>
      </c>
      <c r="H52" s="170">
        <f t="shared" si="35"/>
        <v>0</v>
      </c>
      <c r="I52" s="170">
        <f t="shared" si="35"/>
        <v>0</v>
      </c>
      <c r="J52" s="170">
        <f t="shared" si="35"/>
        <v>0</v>
      </c>
      <c r="K52" s="170">
        <f t="shared" si="35"/>
        <v>0</v>
      </c>
      <c r="L52" s="464">
        <f t="shared" si="31"/>
        <v>0</v>
      </c>
      <c r="N52" s="454">
        <v>12</v>
      </c>
      <c r="O52" s="335" t="s">
        <v>354</v>
      </c>
      <c r="P52" s="403" t="s">
        <v>468</v>
      </c>
      <c r="Q52" s="398">
        <f t="shared" ref="Q52:W52" si="36">SUM(Q47:Q51)</f>
        <v>0</v>
      </c>
      <c r="R52" s="170">
        <f t="shared" si="36"/>
        <v>0</v>
      </c>
      <c r="S52" s="170">
        <f t="shared" si="36"/>
        <v>0</v>
      </c>
      <c r="T52" s="170">
        <f t="shared" si="36"/>
        <v>0</v>
      </c>
      <c r="U52" s="170">
        <f t="shared" si="36"/>
        <v>0</v>
      </c>
      <c r="V52" s="170">
        <f t="shared" si="36"/>
        <v>0</v>
      </c>
      <c r="W52" s="170">
        <f t="shared" si="36"/>
        <v>0</v>
      </c>
      <c r="X52" s="464">
        <f t="shared" si="32"/>
        <v>0</v>
      </c>
    </row>
    <row r="53" spans="2:24" ht="15.75" thickBot="1" x14ac:dyDescent="0.25">
      <c r="B53" s="455">
        <v>13</v>
      </c>
      <c r="C53" s="441" t="s">
        <v>330</v>
      </c>
      <c r="D53" s="404" t="s">
        <v>468</v>
      </c>
      <c r="E53" s="163">
        <f>-E46-E52</f>
        <v>0</v>
      </c>
      <c r="F53" s="163">
        <f t="shared" ref="F53" si="37">-F46-F52</f>
        <v>0</v>
      </c>
      <c r="G53" s="163">
        <f t="shared" ref="G53" si="38">-G46-G52</f>
        <v>0</v>
      </c>
      <c r="H53" s="163">
        <f t="shared" ref="H53" si="39">-H46-H52</f>
        <v>0</v>
      </c>
      <c r="I53" s="163">
        <f t="shared" ref="I53" si="40">-I46-I52</f>
        <v>0</v>
      </c>
      <c r="J53" s="163">
        <f t="shared" ref="J53" si="41">-J46-J52</f>
        <v>0</v>
      </c>
      <c r="K53" s="163">
        <f t="shared" ref="K53" si="42">-K46-K52</f>
        <v>0</v>
      </c>
      <c r="L53" s="465">
        <f t="shared" ref="L53" si="43">SUM(E53:K53)</f>
        <v>0</v>
      </c>
      <c r="N53" s="455">
        <v>13</v>
      </c>
      <c r="O53" s="441" t="s">
        <v>330</v>
      </c>
      <c r="P53" s="404" t="s">
        <v>468</v>
      </c>
      <c r="Q53" s="163">
        <f>-Q46-Q52</f>
        <v>0</v>
      </c>
      <c r="R53" s="163">
        <f t="shared" ref="R53" si="44">-R46-R52</f>
        <v>0</v>
      </c>
      <c r="S53" s="163">
        <f t="shared" ref="S53" si="45">-S46-S52</f>
        <v>0</v>
      </c>
      <c r="T53" s="163">
        <f t="shared" ref="T53" si="46">-T46-T52</f>
        <v>0</v>
      </c>
      <c r="U53" s="163">
        <f t="shared" ref="U53" si="47">-U46-U52</f>
        <v>0</v>
      </c>
      <c r="V53" s="163">
        <f t="shared" ref="V53" si="48">-V46-V52</f>
        <v>0</v>
      </c>
      <c r="W53" s="163">
        <f t="shared" ref="W53" si="49">-W46-W52</f>
        <v>0</v>
      </c>
      <c r="X53" s="465">
        <f t="shared" si="32"/>
        <v>0</v>
      </c>
    </row>
    <row r="54" spans="2:24" ht="15" hidden="1" outlineLevel="1" thickBot="1" x14ac:dyDescent="0.25"/>
    <row r="55" spans="2:24" ht="15" hidden="1" outlineLevel="1" x14ac:dyDescent="0.25">
      <c r="B55" s="621"/>
      <c r="C55" s="622"/>
      <c r="D55" s="399"/>
      <c r="E55" s="680"/>
      <c r="F55" s="681"/>
      <c r="G55" s="682"/>
      <c r="H55" s="683" t="str">
        <f>LEFT(H38,4)-1&amp;" UY"</f>
        <v>2022 UY</v>
      </c>
      <c r="I55" s="681"/>
      <c r="J55" s="682"/>
      <c r="K55" s="681"/>
      <c r="L55" s="684"/>
      <c r="N55" s="621"/>
      <c r="O55" s="622"/>
      <c r="P55" s="399"/>
      <c r="Q55" s="680"/>
      <c r="R55" s="681"/>
      <c r="S55" s="682"/>
      <c r="T55" s="683" t="str">
        <f>LEFT(T38,4)-1&amp;" UY"</f>
        <v>2021 UY</v>
      </c>
      <c r="U55" s="681"/>
      <c r="V55" s="682"/>
      <c r="W55" s="681"/>
      <c r="X55" s="684"/>
    </row>
    <row r="56" spans="2:24" ht="15" hidden="1" outlineLevel="1" x14ac:dyDescent="0.2">
      <c r="B56" s="626"/>
      <c r="C56" s="625">
        <f>C39</f>
        <v>2025</v>
      </c>
      <c r="D56" s="400" t="s">
        <v>192</v>
      </c>
      <c r="E56" s="297" t="s">
        <v>462</v>
      </c>
      <c r="F56" s="296" t="s">
        <v>463</v>
      </c>
      <c r="G56" s="296" t="s">
        <v>464</v>
      </c>
      <c r="H56" s="314" t="s">
        <v>465</v>
      </c>
      <c r="I56" s="314" t="s">
        <v>466</v>
      </c>
      <c r="J56" s="314" t="s">
        <v>467</v>
      </c>
      <c r="K56" s="296" t="s">
        <v>286</v>
      </c>
      <c r="L56" s="306" t="s">
        <v>98</v>
      </c>
      <c r="N56" s="626"/>
      <c r="O56" s="625">
        <f>O39</f>
        <v>2024</v>
      </c>
      <c r="P56" s="400" t="s">
        <v>192</v>
      </c>
      <c r="Q56" s="297" t="s">
        <v>462</v>
      </c>
      <c r="R56" s="296" t="s">
        <v>463</v>
      </c>
      <c r="S56" s="296" t="s">
        <v>464</v>
      </c>
      <c r="T56" s="314" t="s">
        <v>465</v>
      </c>
      <c r="U56" s="314" t="s">
        <v>466</v>
      </c>
      <c r="V56" s="314" t="s">
        <v>467</v>
      </c>
      <c r="W56" s="296" t="s">
        <v>286</v>
      </c>
      <c r="X56" s="306" t="s">
        <v>98</v>
      </c>
    </row>
    <row r="57" spans="2:24" ht="15" hidden="1" outlineLevel="1" x14ac:dyDescent="0.2">
      <c r="B57" s="623"/>
      <c r="C57" s="624"/>
      <c r="D57" s="401"/>
      <c r="E57" s="297" t="s">
        <v>408</v>
      </c>
      <c r="F57" s="296" t="s">
        <v>409</v>
      </c>
      <c r="G57" s="296" t="s">
        <v>377</v>
      </c>
      <c r="H57" s="314" t="s">
        <v>410</v>
      </c>
      <c r="I57" s="314" t="s">
        <v>411</v>
      </c>
      <c r="J57" s="314" t="s">
        <v>412</v>
      </c>
      <c r="K57" s="296" t="s">
        <v>413</v>
      </c>
      <c r="L57" s="306" t="s">
        <v>414</v>
      </c>
      <c r="N57" s="623"/>
      <c r="O57" s="624"/>
      <c r="P57" s="401"/>
      <c r="Q57" s="297" t="s">
        <v>408</v>
      </c>
      <c r="R57" s="296" t="s">
        <v>409</v>
      </c>
      <c r="S57" s="296" t="s">
        <v>377</v>
      </c>
      <c r="T57" s="314" t="s">
        <v>410</v>
      </c>
      <c r="U57" s="314" t="s">
        <v>411</v>
      </c>
      <c r="V57" s="314" t="s">
        <v>412</v>
      </c>
      <c r="W57" s="296" t="s">
        <v>413</v>
      </c>
      <c r="X57" s="306" t="s">
        <v>414</v>
      </c>
    </row>
    <row r="58" spans="2:24" hidden="1" outlineLevel="1" x14ac:dyDescent="0.2">
      <c r="B58" s="454">
        <v>1</v>
      </c>
      <c r="C58" s="220" t="s">
        <v>295</v>
      </c>
      <c r="D58" s="402" t="s">
        <v>468</v>
      </c>
      <c r="E58" s="113"/>
      <c r="F58" s="88"/>
      <c r="G58" s="88"/>
      <c r="H58" s="88"/>
      <c r="I58" s="88"/>
      <c r="J58" s="88"/>
      <c r="K58" s="88"/>
      <c r="L58" s="462">
        <f t="shared" ref="L58:L69" si="50">SUM(E58:K58)</f>
        <v>0</v>
      </c>
      <c r="N58" s="454">
        <v>1</v>
      </c>
      <c r="O58" s="220" t="s">
        <v>295</v>
      </c>
      <c r="P58" s="402" t="s">
        <v>468</v>
      </c>
      <c r="Q58" s="92"/>
      <c r="R58" s="92"/>
      <c r="S58" s="92"/>
      <c r="T58" s="92"/>
      <c r="U58" s="92"/>
      <c r="V58" s="92"/>
      <c r="W58" s="92"/>
      <c r="X58" s="462">
        <f t="shared" ref="X58:X70" si="51">SUM(Q58:W58)</f>
        <v>0</v>
      </c>
    </row>
    <row r="59" spans="2:24" hidden="1" outlineLevel="1" x14ac:dyDescent="0.2">
      <c r="B59" s="454">
        <v>2</v>
      </c>
      <c r="C59" s="220" t="s">
        <v>469</v>
      </c>
      <c r="D59" s="402" t="s">
        <v>468</v>
      </c>
      <c r="E59" s="113"/>
      <c r="F59" s="88"/>
      <c r="G59" s="88"/>
      <c r="H59" s="88"/>
      <c r="I59" s="88"/>
      <c r="J59" s="88"/>
      <c r="K59" s="88"/>
      <c r="L59" s="462">
        <f t="shared" si="50"/>
        <v>0</v>
      </c>
      <c r="N59" s="454">
        <v>2</v>
      </c>
      <c r="O59" s="220" t="s">
        <v>469</v>
      </c>
      <c r="P59" s="402" t="s">
        <v>468</v>
      </c>
      <c r="Q59" s="92"/>
      <c r="R59" s="92"/>
      <c r="S59" s="92"/>
      <c r="T59" s="92"/>
      <c r="U59" s="92"/>
      <c r="V59" s="92"/>
      <c r="W59" s="92"/>
      <c r="X59" s="462">
        <f t="shared" si="51"/>
        <v>0</v>
      </c>
    </row>
    <row r="60" spans="2:24" hidden="1" outlineLevel="1" x14ac:dyDescent="0.2">
      <c r="B60" s="454">
        <v>3</v>
      </c>
      <c r="C60" s="220" t="s">
        <v>38</v>
      </c>
      <c r="D60" s="402" t="s">
        <v>468</v>
      </c>
      <c r="E60" s="113"/>
      <c r="F60" s="88"/>
      <c r="G60" s="88"/>
      <c r="H60" s="88"/>
      <c r="I60" s="88"/>
      <c r="J60" s="88"/>
      <c r="K60" s="88"/>
      <c r="L60" s="164">
        <f t="shared" si="50"/>
        <v>0</v>
      </c>
      <c r="N60" s="454">
        <v>3</v>
      </c>
      <c r="O60" s="220" t="s">
        <v>38</v>
      </c>
      <c r="P60" s="402" t="s">
        <v>468</v>
      </c>
      <c r="Q60" s="92"/>
      <c r="R60" s="92"/>
      <c r="S60" s="92"/>
      <c r="T60" s="92"/>
      <c r="U60" s="92"/>
      <c r="V60" s="92"/>
      <c r="W60" s="92"/>
      <c r="X60" s="164">
        <f t="shared" si="51"/>
        <v>0</v>
      </c>
    </row>
    <row r="61" spans="2:24" hidden="1" outlineLevel="1" x14ac:dyDescent="0.2">
      <c r="B61" s="454">
        <v>4</v>
      </c>
      <c r="C61" s="220" t="s">
        <v>164</v>
      </c>
      <c r="D61" s="402" t="s">
        <v>468</v>
      </c>
      <c r="E61" s="113"/>
      <c r="F61" s="88"/>
      <c r="G61" s="88"/>
      <c r="H61" s="88"/>
      <c r="I61" s="88"/>
      <c r="J61" s="88"/>
      <c r="K61" s="88"/>
      <c r="L61" s="164">
        <f t="shared" si="50"/>
        <v>0</v>
      </c>
      <c r="N61" s="454">
        <v>4</v>
      </c>
      <c r="O61" s="220" t="s">
        <v>164</v>
      </c>
      <c r="P61" s="402" t="s">
        <v>468</v>
      </c>
      <c r="Q61" s="92"/>
      <c r="R61" s="92"/>
      <c r="S61" s="92"/>
      <c r="T61" s="92"/>
      <c r="U61" s="92"/>
      <c r="V61" s="92"/>
      <c r="W61" s="92"/>
      <c r="X61" s="164">
        <f t="shared" si="51"/>
        <v>0</v>
      </c>
    </row>
    <row r="62" spans="2:24" hidden="1" outlineLevel="1" x14ac:dyDescent="0.2">
      <c r="B62" s="454">
        <v>5</v>
      </c>
      <c r="C62" s="220" t="s">
        <v>165</v>
      </c>
      <c r="D62" s="402" t="s">
        <v>468</v>
      </c>
      <c r="E62" s="113"/>
      <c r="F62" s="88"/>
      <c r="G62" s="88"/>
      <c r="H62" s="88"/>
      <c r="I62" s="88"/>
      <c r="J62" s="88"/>
      <c r="K62" s="88"/>
      <c r="L62" s="164">
        <f t="shared" si="50"/>
        <v>0</v>
      </c>
      <c r="N62" s="454">
        <v>5</v>
      </c>
      <c r="O62" s="220" t="s">
        <v>165</v>
      </c>
      <c r="P62" s="402" t="s">
        <v>468</v>
      </c>
      <c r="Q62" s="92"/>
      <c r="R62" s="92"/>
      <c r="S62" s="92"/>
      <c r="T62" s="92"/>
      <c r="U62" s="92"/>
      <c r="V62" s="92"/>
      <c r="W62" s="92"/>
      <c r="X62" s="164">
        <f t="shared" si="51"/>
        <v>0</v>
      </c>
    </row>
    <row r="63" spans="2:24" ht="15" hidden="1" outlineLevel="1" x14ac:dyDescent="0.2">
      <c r="B63" s="454">
        <v>6</v>
      </c>
      <c r="C63" s="218" t="s">
        <v>325</v>
      </c>
      <c r="D63" s="403" t="s">
        <v>468</v>
      </c>
      <c r="E63" s="398">
        <f t="shared" ref="E63:K63" si="52">SUM(E58:E62)</f>
        <v>0</v>
      </c>
      <c r="F63" s="169">
        <f t="shared" si="52"/>
        <v>0</v>
      </c>
      <c r="G63" s="169">
        <f t="shared" si="52"/>
        <v>0</v>
      </c>
      <c r="H63" s="169">
        <f t="shared" si="52"/>
        <v>0</v>
      </c>
      <c r="I63" s="169">
        <f t="shared" si="52"/>
        <v>0</v>
      </c>
      <c r="J63" s="169">
        <f t="shared" si="52"/>
        <v>0</v>
      </c>
      <c r="K63" s="169">
        <f t="shared" si="52"/>
        <v>0</v>
      </c>
      <c r="L63" s="463">
        <f t="shared" si="50"/>
        <v>0</v>
      </c>
      <c r="N63" s="454">
        <v>6</v>
      </c>
      <c r="O63" s="218" t="s">
        <v>325</v>
      </c>
      <c r="P63" s="403" t="s">
        <v>468</v>
      </c>
      <c r="Q63" s="398">
        <f t="shared" ref="Q63:W63" si="53">SUM(Q58:Q62)</f>
        <v>0</v>
      </c>
      <c r="R63" s="169">
        <f t="shared" si="53"/>
        <v>0</v>
      </c>
      <c r="S63" s="169">
        <f t="shared" si="53"/>
        <v>0</v>
      </c>
      <c r="T63" s="169">
        <f t="shared" si="53"/>
        <v>0</v>
      </c>
      <c r="U63" s="169">
        <f t="shared" si="53"/>
        <v>0</v>
      </c>
      <c r="V63" s="169">
        <f t="shared" si="53"/>
        <v>0</v>
      </c>
      <c r="W63" s="169">
        <f t="shared" si="53"/>
        <v>0</v>
      </c>
      <c r="X63" s="463">
        <f t="shared" si="51"/>
        <v>0</v>
      </c>
    </row>
    <row r="64" spans="2:24" hidden="1" outlineLevel="1" x14ac:dyDescent="0.2">
      <c r="B64" s="454">
        <v>7</v>
      </c>
      <c r="C64" s="220" t="s">
        <v>166</v>
      </c>
      <c r="D64" s="402" t="s">
        <v>468</v>
      </c>
      <c r="E64" s="113"/>
      <c r="F64" s="88"/>
      <c r="G64" s="88"/>
      <c r="H64" s="88"/>
      <c r="I64" s="88"/>
      <c r="J64" s="88"/>
      <c r="K64" s="88"/>
      <c r="L64" s="164">
        <f t="shared" si="50"/>
        <v>0</v>
      </c>
      <c r="N64" s="454">
        <v>7</v>
      </c>
      <c r="O64" s="220" t="s">
        <v>166</v>
      </c>
      <c r="P64" s="402" t="s">
        <v>468</v>
      </c>
      <c r="Q64" s="92"/>
      <c r="R64" s="92"/>
      <c r="S64" s="92"/>
      <c r="T64" s="92"/>
      <c r="U64" s="92"/>
      <c r="V64" s="92"/>
      <c r="W64" s="92"/>
      <c r="X64" s="164">
        <f t="shared" si="51"/>
        <v>0</v>
      </c>
    </row>
    <row r="65" spans="2:24" hidden="1" outlineLevel="1" x14ac:dyDescent="0.2">
      <c r="B65" s="454">
        <v>8</v>
      </c>
      <c r="C65" s="220" t="s">
        <v>339</v>
      </c>
      <c r="D65" s="402" t="s">
        <v>468</v>
      </c>
      <c r="E65" s="113"/>
      <c r="F65" s="88"/>
      <c r="G65" s="88"/>
      <c r="H65" s="88"/>
      <c r="I65" s="88"/>
      <c r="J65" s="88"/>
      <c r="K65" s="88"/>
      <c r="L65" s="164">
        <f t="shared" si="50"/>
        <v>0</v>
      </c>
      <c r="N65" s="454">
        <v>8</v>
      </c>
      <c r="O65" s="220" t="s">
        <v>339</v>
      </c>
      <c r="P65" s="402" t="s">
        <v>468</v>
      </c>
      <c r="Q65" s="92"/>
      <c r="R65" s="92"/>
      <c r="S65" s="92"/>
      <c r="T65" s="92"/>
      <c r="U65" s="92"/>
      <c r="V65" s="92"/>
      <c r="W65" s="92"/>
      <c r="X65" s="164">
        <f t="shared" si="51"/>
        <v>0</v>
      </c>
    </row>
    <row r="66" spans="2:24" hidden="1" outlineLevel="1" x14ac:dyDescent="0.2">
      <c r="B66" s="454">
        <v>9</v>
      </c>
      <c r="C66" s="220" t="s">
        <v>341</v>
      </c>
      <c r="D66" s="402" t="s">
        <v>468</v>
      </c>
      <c r="E66" s="113"/>
      <c r="F66" s="88"/>
      <c r="G66" s="88"/>
      <c r="H66" s="88"/>
      <c r="I66" s="88"/>
      <c r="J66" s="88"/>
      <c r="K66" s="88"/>
      <c r="L66" s="164">
        <f t="shared" si="50"/>
        <v>0</v>
      </c>
      <c r="N66" s="454">
        <v>9</v>
      </c>
      <c r="O66" s="220" t="s">
        <v>341</v>
      </c>
      <c r="P66" s="402" t="s">
        <v>468</v>
      </c>
      <c r="Q66" s="92"/>
      <c r="R66" s="92"/>
      <c r="S66" s="92"/>
      <c r="T66" s="92"/>
      <c r="U66" s="92"/>
      <c r="V66" s="92"/>
      <c r="W66" s="92"/>
      <c r="X66" s="164">
        <f t="shared" si="51"/>
        <v>0</v>
      </c>
    </row>
    <row r="67" spans="2:24" hidden="1" outlineLevel="1" x14ac:dyDescent="0.2">
      <c r="B67" s="454">
        <v>10</v>
      </c>
      <c r="C67" s="220" t="s">
        <v>40</v>
      </c>
      <c r="D67" s="402" t="s">
        <v>468</v>
      </c>
      <c r="E67" s="113"/>
      <c r="F67" s="88"/>
      <c r="G67" s="88"/>
      <c r="H67" s="88"/>
      <c r="I67" s="88"/>
      <c r="J67" s="88"/>
      <c r="K67" s="88"/>
      <c r="L67" s="164">
        <f t="shared" si="50"/>
        <v>0</v>
      </c>
      <c r="N67" s="454">
        <v>10</v>
      </c>
      <c r="O67" s="220" t="s">
        <v>40</v>
      </c>
      <c r="P67" s="402" t="s">
        <v>468</v>
      </c>
      <c r="Q67" s="92"/>
      <c r="R67" s="92"/>
      <c r="S67" s="92"/>
      <c r="T67" s="92"/>
      <c r="U67" s="92"/>
      <c r="V67" s="92"/>
      <c r="W67" s="92"/>
      <c r="X67" s="164">
        <f t="shared" si="51"/>
        <v>0</v>
      </c>
    </row>
    <row r="68" spans="2:24" hidden="1" outlineLevel="1" x14ac:dyDescent="0.2">
      <c r="B68" s="454">
        <v>11</v>
      </c>
      <c r="C68" s="220" t="s">
        <v>352</v>
      </c>
      <c r="D68" s="402" t="s">
        <v>468</v>
      </c>
      <c r="E68" s="113"/>
      <c r="F68" s="88"/>
      <c r="G68" s="88"/>
      <c r="H68" s="88"/>
      <c r="I68" s="88"/>
      <c r="J68" s="88"/>
      <c r="K68" s="88"/>
      <c r="L68" s="164">
        <f t="shared" si="50"/>
        <v>0</v>
      </c>
      <c r="N68" s="454">
        <v>11</v>
      </c>
      <c r="O68" s="220" t="s">
        <v>352</v>
      </c>
      <c r="P68" s="402" t="s">
        <v>468</v>
      </c>
      <c r="Q68" s="92"/>
      <c r="R68" s="92"/>
      <c r="S68" s="92"/>
      <c r="T68" s="92"/>
      <c r="U68" s="92"/>
      <c r="V68" s="92"/>
      <c r="W68" s="92"/>
      <c r="X68" s="164">
        <f t="shared" si="51"/>
        <v>0</v>
      </c>
    </row>
    <row r="69" spans="2:24" ht="15" hidden="1" outlineLevel="1" x14ac:dyDescent="0.2">
      <c r="B69" s="454">
        <v>12</v>
      </c>
      <c r="C69" s="218" t="s">
        <v>354</v>
      </c>
      <c r="D69" s="403" t="s">
        <v>468</v>
      </c>
      <c r="E69" s="398">
        <f t="shared" ref="E69:K69" si="54">SUM(E64:E68)</f>
        <v>0</v>
      </c>
      <c r="F69" s="170">
        <f t="shared" si="54"/>
        <v>0</v>
      </c>
      <c r="G69" s="170">
        <f t="shared" si="54"/>
        <v>0</v>
      </c>
      <c r="H69" s="170">
        <f t="shared" si="54"/>
        <v>0</v>
      </c>
      <c r="I69" s="170">
        <f t="shared" si="54"/>
        <v>0</v>
      </c>
      <c r="J69" s="170">
        <f t="shared" si="54"/>
        <v>0</v>
      </c>
      <c r="K69" s="170">
        <f t="shared" si="54"/>
        <v>0</v>
      </c>
      <c r="L69" s="464">
        <f t="shared" si="50"/>
        <v>0</v>
      </c>
      <c r="N69" s="454">
        <v>12</v>
      </c>
      <c r="O69" s="335" t="s">
        <v>354</v>
      </c>
      <c r="P69" s="403" t="s">
        <v>468</v>
      </c>
      <c r="Q69" s="398">
        <f t="shared" ref="Q69:W69" si="55">SUM(Q64:Q68)</f>
        <v>0</v>
      </c>
      <c r="R69" s="170">
        <f t="shared" si="55"/>
        <v>0</v>
      </c>
      <c r="S69" s="170">
        <f t="shared" si="55"/>
        <v>0</v>
      </c>
      <c r="T69" s="170">
        <f t="shared" si="55"/>
        <v>0</v>
      </c>
      <c r="U69" s="170">
        <f t="shared" si="55"/>
        <v>0</v>
      </c>
      <c r="V69" s="170">
        <f t="shared" si="55"/>
        <v>0</v>
      </c>
      <c r="W69" s="170">
        <f t="shared" si="55"/>
        <v>0</v>
      </c>
      <c r="X69" s="464">
        <f t="shared" si="51"/>
        <v>0</v>
      </c>
    </row>
    <row r="70" spans="2:24" ht="15.75" hidden="1" outlineLevel="1" thickBot="1" x14ac:dyDescent="0.25">
      <c r="B70" s="455">
        <v>13</v>
      </c>
      <c r="C70" s="441" t="s">
        <v>330</v>
      </c>
      <c r="D70" s="404" t="s">
        <v>468</v>
      </c>
      <c r="E70" s="163">
        <f>-E63-E69</f>
        <v>0</v>
      </c>
      <c r="F70" s="163">
        <f t="shared" ref="F70" si="56">-F63-F69</f>
        <v>0</v>
      </c>
      <c r="G70" s="163">
        <f t="shared" ref="G70" si="57">-G63-G69</f>
        <v>0</v>
      </c>
      <c r="H70" s="163">
        <f t="shared" ref="H70" si="58">-H63-H69</f>
        <v>0</v>
      </c>
      <c r="I70" s="163">
        <f t="shared" ref="I70" si="59">-I63-I69</f>
        <v>0</v>
      </c>
      <c r="J70" s="163">
        <f t="shared" ref="J70" si="60">-J63-J69</f>
        <v>0</v>
      </c>
      <c r="K70" s="163">
        <f t="shared" ref="K70" si="61">-K63-K69</f>
        <v>0</v>
      </c>
      <c r="L70" s="465">
        <f t="shared" ref="L70" si="62">SUM(E70:K70)</f>
        <v>0</v>
      </c>
      <c r="N70" s="455">
        <v>13</v>
      </c>
      <c r="O70" s="441" t="s">
        <v>330</v>
      </c>
      <c r="P70" s="404" t="s">
        <v>468</v>
      </c>
      <c r="Q70" s="163">
        <f>-Q63-Q69</f>
        <v>0</v>
      </c>
      <c r="R70" s="163">
        <f t="shared" ref="R70" si="63">-R63-R69</f>
        <v>0</v>
      </c>
      <c r="S70" s="163">
        <f t="shared" ref="S70" si="64">-S63-S69</f>
        <v>0</v>
      </c>
      <c r="T70" s="163">
        <f t="shared" ref="T70" si="65">-T63-T69</f>
        <v>0</v>
      </c>
      <c r="U70" s="163">
        <f t="shared" ref="U70" si="66">-U63-U69</f>
        <v>0</v>
      </c>
      <c r="V70" s="163">
        <f t="shared" ref="V70" si="67">-V63-V69</f>
        <v>0</v>
      </c>
      <c r="W70" s="163">
        <f t="shared" ref="W70" si="68">-W63-W69</f>
        <v>0</v>
      </c>
      <c r="X70" s="465">
        <f t="shared" si="51"/>
        <v>0</v>
      </c>
    </row>
    <row r="71" spans="2:24" ht="15" hidden="1" outlineLevel="1" thickBot="1" x14ac:dyDescent="0.25"/>
    <row r="72" spans="2:24" ht="15" hidden="1" outlineLevel="1" x14ac:dyDescent="0.25">
      <c r="B72" s="621"/>
      <c r="C72" s="622"/>
      <c r="D72" s="399"/>
      <c r="E72" s="680"/>
      <c r="F72" s="681"/>
      <c r="G72" s="682"/>
      <c r="H72" s="683" t="str">
        <f>LEFT(H55,4)-1&amp;" UY"</f>
        <v>2021 UY</v>
      </c>
      <c r="I72" s="681"/>
      <c r="J72" s="682"/>
      <c r="K72" s="681"/>
      <c r="L72" s="684"/>
      <c r="N72" s="621"/>
      <c r="O72" s="622"/>
      <c r="P72" s="399"/>
      <c r="Q72" s="680"/>
      <c r="R72" s="681"/>
      <c r="S72" s="682"/>
      <c r="T72" s="683" t="str">
        <f>LEFT(T55,4)-1&amp;" UY"</f>
        <v>2020 UY</v>
      </c>
      <c r="U72" s="681"/>
      <c r="V72" s="682"/>
      <c r="W72" s="681"/>
      <c r="X72" s="684"/>
    </row>
    <row r="73" spans="2:24" ht="15" hidden="1" outlineLevel="1" x14ac:dyDescent="0.2">
      <c r="B73" s="626"/>
      <c r="C73" s="625">
        <f>C56</f>
        <v>2025</v>
      </c>
      <c r="D73" s="400" t="s">
        <v>192</v>
      </c>
      <c r="E73" s="297" t="s">
        <v>462</v>
      </c>
      <c r="F73" s="296" t="s">
        <v>463</v>
      </c>
      <c r="G73" s="296" t="s">
        <v>464</v>
      </c>
      <c r="H73" s="314" t="s">
        <v>465</v>
      </c>
      <c r="I73" s="314" t="s">
        <v>466</v>
      </c>
      <c r="J73" s="314" t="s">
        <v>467</v>
      </c>
      <c r="K73" s="296" t="s">
        <v>286</v>
      </c>
      <c r="L73" s="306" t="s">
        <v>98</v>
      </c>
      <c r="N73" s="626"/>
      <c r="O73" s="625">
        <f>O56</f>
        <v>2024</v>
      </c>
      <c r="P73" s="400" t="s">
        <v>192</v>
      </c>
      <c r="Q73" s="297" t="s">
        <v>462</v>
      </c>
      <c r="R73" s="296" t="s">
        <v>463</v>
      </c>
      <c r="S73" s="296" t="s">
        <v>464</v>
      </c>
      <c r="T73" s="314" t="s">
        <v>465</v>
      </c>
      <c r="U73" s="314" t="s">
        <v>466</v>
      </c>
      <c r="V73" s="314" t="s">
        <v>467</v>
      </c>
      <c r="W73" s="296" t="s">
        <v>286</v>
      </c>
      <c r="X73" s="306" t="s">
        <v>98</v>
      </c>
    </row>
    <row r="74" spans="2:24" ht="15" hidden="1" outlineLevel="1" x14ac:dyDescent="0.2">
      <c r="B74" s="623"/>
      <c r="C74" s="624"/>
      <c r="D74" s="401"/>
      <c r="E74" s="297" t="s">
        <v>415</v>
      </c>
      <c r="F74" s="296" t="s">
        <v>416</v>
      </c>
      <c r="G74" s="296" t="s">
        <v>417</v>
      </c>
      <c r="H74" s="314" t="s">
        <v>418</v>
      </c>
      <c r="I74" s="314" t="s">
        <v>419</v>
      </c>
      <c r="J74" s="314" t="s">
        <v>420</v>
      </c>
      <c r="K74" s="296" t="s">
        <v>421</v>
      </c>
      <c r="L74" s="306" t="s">
        <v>422</v>
      </c>
      <c r="N74" s="623"/>
      <c r="O74" s="624"/>
      <c r="P74" s="401"/>
      <c r="Q74" s="297" t="s">
        <v>415</v>
      </c>
      <c r="R74" s="296" t="s">
        <v>416</v>
      </c>
      <c r="S74" s="296" t="s">
        <v>417</v>
      </c>
      <c r="T74" s="314" t="s">
        <v>418</v>
      </c>
      <c r="U74" s="314" t="s">
        <v>419</v>
      </c>
      <c r="V74" s="314" t="s">
        <v>420</v>
      </c>
      <c r="W74" s="296" t="s">
        <v>421</v>
      </c>
      <c r="X74" s="306" t="s">
        <v>422</v>
      </c>
    </row>
    <row r="75" spans="2:24" hidden="1" outlineLevel="1" x14ac:dyDescent="0.2">
      <c r="B75" s="454">
        <v>1</v>
      </c>
      <c r="C75" s="220" t="s">
        <v>295</v>
      </c>
      <c r="D75" s="402" t="s">
        <v>468</v>
      </c>
      <c r="E75" s="113"/>
      <c r="F75" s="88"/>
      <c r="G75" s="88"/>
      <c r="H75" s="88"/>
      <c r="I75" s="88"/>
      <c r="J75" s="88"/>
      <c r="K75" s="88"/>
      <c r="L75" s="462">
        <f t="shared" ref="L75:L86" si="69">SUM(E75:K75)</f>
        <v>0</v>
      </c>
      <c r="N75" s="454">
        <v>1</v>
      </c>
      <c r="O75" s="220" t="s">
        <v>295</v>
      </c>
      <c r="P75" s="402" t="s">
        <v>468</v>
      </c>
      <c r="Q75" s="92"/>
      <c r="R75" s="92"/>
      <c r="S75" s="92"/>
      <c r="T75" s="92"/>
      <c r="U75" s="92"/>
      <c r="V75" s="92"/>
      <c r="W75" s="92"/>
      <c r="X75" s="462">
        <f t="shared" ref="X75:X87" si="70">SUM(Q75:W75)</f>
        <v>0</v>
      </c>
    </row>
    <row r="76" spans="2:24" hidden="1" outlineLevel="1" x14ac:dyDescent="0.2">
      <c r="B76" s="454">
        <v>2</v>
      </c>
      <c r="C76" s="220" t="s">
        <v>469</v>
      </c>
      <c r="D76" s="402" t="s">
        <v>468</v>
      </c>
      <c r="E76" s="113"/>
      <c r="F76" s="88"/>
      <c r="G76" s="88"/>
      <c r="H76" s="88"/>
      <c r="I76" s="88"/>
      <c r="J76" s="88"/>
      <c r="K76" s="88"/>
      <c r="L76" s="462">
        <f t="shared" si="69"/>
        <v>0</v>
      </c>
      <c r="N76" s="454">
        <v>2</v>
      </c>
      <c r="O76" s="220" t="s">
        <v>469</v>
      </c>
      <c r="P76" s="402" t="s">
        <v>468</v>
      </c>
      <c r="Q76" s="92"/>
      <c r="R76" s="92"/>
      <c r="S76" s="92"/>
      <c r="T76" s="92"/>
      <c r="U76" s="92"/>
      <c r="V76" s="92"/>
      <c r="W76" s="92"/>
      <c r="X76" s="462">
        <f t="shared" si="70"/>
        <v>0</v>
      </c>
    </row>
    <row r="77" spans="2:24" hidden="1" outlineLevel="1" x14ac:dyDescent="0.2">
      <c r="B77" s="454">
        <v>3</v>
      </c>
      <c r="C77" s="220" t="s">
        <v>38</v>
      </c>
      <c r="D77" s="402" t="s">
        <v>468</v>
      </c>
      <c r="E77" s="113"/>
      <c r="F77" s="88"/>
      <c r="G77" s="88"/>
      <c r="H77" s="88"/>
      <c r="I77" s="88"/>
      <c r="J77" s="88"/>
      <c r="K77" s="88"/>
      <c r="L77" s="164">
        <f t="shared" si="69"/>
        <v>0</v>
      </c>
      <c r="N77" s="454">
        <v>3</v>
      </c>
      <c r="O77" s="220" t="s">
        <v>38</v>
      </c>
      <c r="P77" s="402" t="s">
        <v>468</v>
      </c>
      <c r="Q77" s="92"/>
      <c r="R77" s="92"/>
      <c r="S77" s="92"/>
      <c r="T77" s="92"/>
      <c r="U77" s="92"/>
      <c r="V77" s="92"/>
      <c r="W77" s="92"/>
      <c r="X77" s="164">
        <f t="shared" si="70"/>
        <v>0</v>
      </c>
    </row>
    <row r="78" spans="2:24" hidden="1" outlineLevel="1" x14ac:dyDescent="0.2">
      <c r="B78" s="454">
        <v>4</v>
      </c>
      <c r="C78" s="220" t="s">
        <v>164</v>
      </c>
      <c r="D78" s="402" t="s">
        <v>468</v>
      </c>
      <c r="E78" s="113"/>
      <c r="F78" s="88"/>
      <c r="G78" s="88"/>
      <c r="H78" s="88"/>
      <c r="I78" s="88"/>
      <c r="J78" s="88"/>
      <c r="K78" s="88"/>
      <c r="L78" s="164">
        <f t="shared" si="69"/>
        <v>0</v>
      </c>
      <c r="N78" s="454">
        <v>4</v>
      </c>
      <c r="O78" s="220" t="s">
        <v>164</v>
      </c>
      <c r="P78" s="402" t="s">
        <v>468</v>
      </c>
      <c r="Q78" s="92"/>
      <c r="R78" s="92"/>
      <c r="S78" s="92"/>
      <c r="T78" s="92"/>
      <c r="U78" s="92"/>
      <c r="V78" s="92"/>
      <c r="W78" s="92"/>
      <c r="X78" s="164">
        <f t="shared" si="70"/>
        <v>0</v>
      </c>
    </row>
    <row r="79" spans="2:24" hidden="1" outlineLevel="1" x14ac:dyDescent="0.2">
      <c r="B79" s="454">
        <v>5</v>
      </c>
      <c r="C79" s="220" t="s">
        <v>165</v>
      </c>
      <c r="D79" s="402" t="s">
        <v>468</v>
      </c>
      <c r="E79" s="113"/>
      <c r="F79" s="88"/>
      <c r="G79" s="88"/>
      <c r="H79" s="88"/>
      <c r="I79" s="88"/>
      <c r="J79" s="88"/>
      <c r="K79" s="88"/>
      <c r="L79" s="164">
        <f t="shared" si="69"/>
        <v>0</v>
      </c>
      <c r="N79" s="454">
        <v>5</v>
      </c>
      <c r="O79" s="220" t="s">
        <v>165</v>
      </c>
      <c r="P79" s="402" t="s">
        <v>468</v>
      </c>
      <c r="Q79" s="92"/>
      <c r="R79" s="92"/>
      <c r="S79" s="92"/>
      <c r="T79" s="92"/>
      <c r="U79" s="92"/>
      <c r="V79" s="92"/>
      <c r="W79" s="92"/>
      <c r="X79" s="164">
        <f t="shared" si="70"/>
        <v>0</v>
      </c>
    </row>
    <row r="80" spans="2:24" ht="15" hidden="1" outlineLevel="1" x14ac:dyDescent="0.2">
      <c r="B80" s="454">
        <v>6</v>
      </c>
      <c r="C80" s="218" t="s">
        <v>325</v>
      </c>
      <c r="D80" s="403" t="s">
        <v>468</v>
      </c>
      <c r="E80" s="398">
        <f t="shared" ref="E80:K80" si="71">SUM(E75:E79)</f>
        <v>0</v>
      </c>
      <c r="F80" s="169">
        <f t="shared" si="71"/>
        <v>0</v>
      </c>
      <c r="G80" s="169">
        <f t="shared" si="71"/>
        <v>0</v>
      </c>
      <c r="H80" s="169">
        <f t="shared" si="71"/>
        <v>0</v>
      </c>
      <c r="I80" s="169">
        <f t="shared" si="71"/>
        <v>0</v>
      </c>
      <c r="J80" s="169">
        <f t="shared" si="71"/>
        <v>0</v>
      </c>
      <c r="K80" s="169">
        <f t="shared" si="71"/>
        <v>0</v>
      </c>
      <c r="L80" s="463">
        <f t="shared" si="69"/>
        <v>0</v>
      </c>
      <c r="N80" s="454">
        <v>6</v>
      </c>
      <c r="O80" s="218" t="s">
        <v>325</v>
      </c>
      <c r="P80" s="403" t="s">
        <v>468</v>
      </c>
      <c r="Q80" s="398">
        <f t="shared" ref="Q80:W80" si="72">SUM(Q75:Q79)</f>
        <v>0</v>
      </c>
      <c r="R80" s="169">
        <f t="shared" si="72"/>
        <v>0</v>
      </c>
      <c r="S80" s="169">
        <f t="shared" si="72"/>
        <v>0</v>
      </c>
      <c r="T80" s="169">
        <f t="shared" si="72"/>
        <v>0</v>
      </c>
      <c r="U80" s="169">
        <f t="shared" si="72"/>
        <v>0</v>
      </c>
      <c r="V80" s="169">
        <f t="shared" si="72"/>
        <v>0</v>
      </c>
      <c r="W80" s="169">
        <f t="shared" si="72"/>
        <v>0</v>
      </c>
      <c r="X80" s="463">
        <f t="shared" si="70"/>
        <v>0</v>
      </c>
    </row>
    <row r="81" spans="2:24" hidden="1" outlineLevel="1" x14ac:dyDescent="0.2">
      <c r="B81" s="454">
        <v>7</v>
      </c>
      <c r="C81" s="220" t="s">
        <v>166</v>
      </c>
      <c r="D81" s="402" t="s">
        <v>468</v>
      </c>
      <c r="E81" s="113"/>
      <c r="F81" s="88"/>
      <c r="G81" s="88"/>
      <c r="H81" s="88"/>
      <c r="I81" s="88"/>
      <c r="J81" s="88"/>
      <c r="K81" s="88"/>
      <c r="L81" s="164">
        <f t="shared" si="69"/>
        <v>0</v>
      </c>
      <c r="N81" s="454">
        <v>7</v>
      </c>
      <c r="O81" s="220" t="s">
        <v>166</v>
      </c>
      <c r="P81" s="402" t="s">
        <v>468</v>
      </c>
      <c r="Q81" s="92"/>
      <c r="R81" s="92"/>
      <c r="S81" s="92"/>
      <c r="T81" s="92"/>
      <c r="U81" s="92"/>
      <c r="V81" s="92"/>
      <c r="W81" s="92"/>
      <c r="X81" s="164">
        <f t="shared" si="70"/>
        <v>0</v>
      </c>
    </row>
    <row r="82" spans="2:24" hidden="1" outlineLevel="1" x14ac:dyDescent="0.2">
      <c r="B82" s="454">
        <v>8</v>
      </c>
      <c r="C82" s="220" t="s">
        <v>339</v>
      </c>
      <c r="D82" s="402" t="s">
        <v>468</v>
      </c>
      <c r="E82" s="113"/>
      <c r="F82" s="88"/>
      <c r="G82" s="88"/>
      <c r="H82" s="88"/>
      <c r="I82" s="88"/>
      <c r="J82" s="88"/>
      <c r="K82" s="88"/>
      <c r="L82" s="164">
        <f t="shared" si="69"/>
        <v>0</v>
      </c>
      <c r="N82" s="454">
        <v>8</v>
      </c>
      <c r="O82" s="220" t="s">
        <v>339</v>
      </c>
      <c r="P82" s="402" t="s">
        <v>468</v>
      </c>
      <c r="Q82" s="92"/>
      <c r="R82" s="92"/>
      <c r="S82" s="92"/>
      <c r="T82" s="92"/>
      <c r="U82" s="92"/>
      <c r="V82" s="92"/>
      <c r="W82" s="92"/>
      <c r="X82" s="164">
        <f t="shared" si="70"/>
        <v>0</v>
      </c>
    </row>
    <row r="83" spans="2:24" hidden="1" outlineLevel="1" x14ac:dyDescent="0.2">
      <c r="B83" s="454">
        <v>9</v>
      </c>
      <c r="C83" s="220" t="s">
        <v>341</v>
      </c>
      <c r="D83" s="402" t="s">
        <v>468</v>
      </c>
      <c r="E83" s="113"/>
      <c r="F83" s="88"/>
      <c r="G83" s="88"/>
      <c r="H83" s="88"/>
      <c r="I83" s="88"/>
      <c r="J83" s="88"/>
      <c r="K83" s="88"/>
      <c r="L83" s="164">
        <f t="shared" si="69"/>
        <v>0</v>
      </c>
      <c r="N83" s="454">
        <v>9</v>
      </c>
      <c r="O83" s="220" t="s">
        <v>341</v>
      </c>
      <c r="P83" s="402" t="s">
        <v>468</v>
      </c>
      <c r="Q83" s="92"/>
      <c r="R83" s="92"/>
      <c r="S83" s="92"/>
      <c r="T83" s="92"/>
      <c r="U83" s="92"/>
      <c r="V83" s="92"/>
      <c r="W83" s="92"/>
      <c r="X83" s="164">
        <f t="shared" si="70"/>
        <v>0</v>
      </c>
    </row>
    <row r="84" spans="2:24" hidden="1" outlineLevel="1" x14ac:dyDescent="0.2">
      <c r="B84" s="454">
        <v>10</v>
      </c>
      <c r="C84" s="220" t="s">
        <v>40</v>
      </c>
      <c r="D84" s="402" t="s">
        <v>468</v>
      </c>
      <c r="E84" s="113"/>
      <c r="F84" s="88"/>
      <c r="G84" s="88"/>
      <c r="H84" s="88"/>
      <c r="I84" s="88"/>
      <c r="J84" s="88"/>
      <c r="K84" s="88"/>
      <c r="L84" s="164">
        <f t="shared" si="69"/>
        <v>0</v>
      </c>
      <c r="N84" s="454">
        <v>10</v>
      </c>
      <c r="O84" s="220" t="s">
        <v>40</v>
      </c>
      <c r="P84" s="402" t="s">
        <v>468</v>
      </c>
      <c r="Q84" s="92"/>
      <c r="R84" s="92"/>
      <c r="S84" s="92"/>
      <c r="T84" s="92"/>
      <c r="U84" s="92"/>
      <c r="V84" s="92"/>
      <c r="W84" s="92"/>
      <c r="X84" s="164">
        <f t="shared" si="70"/>
        <v>0</v>
      </c>
    </row>
    <row r="85" spans="2:24" hidden="1" outlineLevel="1" x14ac:dyDescent="0.2">
      <c r="B85" s="454">
        <v>11</v>
      </c>
      <c r="C85" s="220" t="s">
        <v>352</v>
      </c>
      <c r="D85" s="402" t="s">
        <v>468</v>
      </c>
      <c r="E85" s="113"/>
      <c r="F85" s="88"/>
      <c r="G85" s="88"/>
      <c r="H85" s="88"/>
      <c r="I85" s="88"/>
      <c r="J85" s="88"/>
      <c r="K85" s="88"/>
      <c r="L85" s="164">
        <f t="shared" si="69"/>
        <v>0</v>
      </c>
      <c r="N85" s="454">
        <v>11</v>
      </c>
      <c r="O85" s="220" t="s">
        <v>352</v>
      </c>
      <c r="P85" s="402" t="s">
        <v>468</v>
      </c>
      <c r="Q85" s="92"/>
      <c r="R85" s="92"/>
      <c r="S85" s="92"/>
      <c r="T85" s="92"/>
      <c r="U85" s="92"/>
      <c r="V85" s="92"/>
      <c r="W85" s="92"/>
      <c r="X85" s="164">
        <f t="shared" si="70"/>
        <v>0</v>
      </c>
    </row>
    <row r="86" spans="2:24" ht="15" hidden="1" outlineLevel="1" x14ac:dyDescent="0.2">
      <c r="B86" s="454">
        <v>12</v>
      </c>
      <c r="C86" s="218" t="s">
        <v>354</v>
      </c>
      <c r="D86" s="403" t="s">
        <v>468</v>
      </c>
      <c r="E86" s="398">
        <f t="shared" ref="E86:K86" si="73">SUM(E81:E85)</f>
        <v>0</v>
      </c>
      <c r="F86" s="170">
        <f t="shared" si="73"/>
        <v>0</v>
      </c>
      <c r="G86" s="170">
        <f t="shared" si="73"/>
        <v>0</v>
      </c>
      <c r="H86" s="170">
        <f t="shared" si="73"/>
        <v>0</v>
      </c>
      <c r="I86" s="170">
        <f t="shared" si="73"/>
        <v>0</v>
      </c>
      <c r="J86" s="170">
        <f t="shared" si="73"/>
        <v>0</v>
      </c>
      <c r="K86" s="170">
        <f t="shared" si="73"/>
        <v>0</v>
      </c>
      <c r="L86" s="464">
        <f t="shared" si="69"/>
        <v>0</v>
      </c>
      <c r="N86" s="454">
        <v>12</v>
      </c>
      <c r="O86" s="335" t="s">
        <v>354</v>
      </c>
      <c r="P86" s="403" t="s">
        <v>468</v>
      </c>
      <c r="Q86" s="398">
        <f t="shared" ref="Q86:W86" si="74">SUM(Q81:Q85)</f>
        <v>0</v>
      </c>
      <c r="R86" s="170">
        <f t="shared" si="74"/>
        <v>0</v>
      </c>
      <c r="S86" s="170">
        <f t="shared" si="74"/>
        <v>0</v>
      </c>
      <c r="T86" s="170">
        <f t="shared" si="74"/>
        <v>0</v>
      </c>
      <c r="U86" s="170">
        <f t="shared" si="74"/>
        <v>0</v>
      </c>
      <c r="V86" s="170">
        <f t="shared" si="74"/>
        <v>0</v>
      </c>
      <c r="W86" s="170">
        <f t="shared" si="74"/>
        <v>0</v>
      </c>
      <c r="X86" s="464">
        <f t="shared" si="70"/>
        <v>0</v>
      </c>
    </row>
    <row r="87" spans="2:24" ht="15.75" hidden="1" outlineLevel="1" thickBot="1" x14ac:dyDescent="0.25">
      <c r="B87" s="455">
        <v>13</v>
      </c>
      <c r="C87" s="441" t="s">
        <v>330</v>
      </c>
      <c r="D87" s="404" t="s">
        <v>468</v>
      </c>
      <c r="E87" s="163">
        <f>-E80-E86</f>
        <v>0</v>
      </c>
      <c r="F87" s="163">
        <f t="shared" ref="F87" si="75">-F80-F86</f>
        <v>0</v>
      </c>
      <c r="G87" s="163">
        <f t="shared" ref="G87" si="76">-G80-G86</f>
        <v>0</v>
      </c>
      <c r="H87" s="163">
        <f t="shared" ref="H87" si="77">-H80-H86</f>
        <v>0</v>
      </c>
      <c r="I87" s="163">
        <f t="shared" ref="I87" si="78">-I80-I86</f>
        <v>0</v>
      </c>
      <c r="J87" s="163">
        <f t="shared" ref="J87" si="79">-J80-J86</f>
        <v>0</v>
      </c>
      <c r="K87" s="163">
        <f t="shared" ref="K87" si="80">-K80-K86</f>
        <v>0</v>
      </c>
      <c r="L87" s="465">
        <f t="shared" ref="L87" si="81">SUM(E87:K87)</f>
        <v>0</v>
      </c>
      <c r="N87" s="455">
        <v>13</v>
      </c>
      <c r="O87" s="441" t="s">
        <v>330</v>
      </c>
      <c r="P87" s="404" t="s">
        <v>468</v>
      </c>
      <c r="Q87" s="163">
        <f>-Q80-Q86</f>
        <v>0</v>
      </c>
      <c r="R87" s="163">
        <f t="shared" ref="R87" si="82">-R80-R86</f>
        <v>0</v>
      </c>
      <c r="S87" s="163">
        <f t="shared" ref="S87" si="83">-S80-S86</f>
        <v>0</v>
      </c>
      <c r="T87" s="163">
        <f t="shared" ref="T87" si="84">-T80-T86</f>
        <v>0</v>
      </c>
      <c r="U87" s="163">
        <f t="shared" ref="U87" si="85">-U80-U86</f>
        <v>0</v>
      </c>
      <c r="V87" s="163">
        <f t="shared" ref="V87" si="86">-V80-V86</f>
        <v>0</v>
      </c>
      <c r="W87" s="163">
        <f t="shared" ref="W87" si="87">-W80-W86</f>
        <v>0</v>
      </c>
      <c r="X87" s="465">
        <f t="shared" si="70"/>
        <v>0</v>
      </c>
    </row>
    <row r="88" spans="2:24" ht="15" hidden="1" outlineLevel="1" thickBot="1" x14ac:dyDescent="0.25"/>
    <row r="89" spans="2:24" ht="15" hidden="1" outlineLevel="1" x14ac:dyDescent="0.25">
      <c r="B89" s="621"/>
      <c r="C89" s="622"/>
      <c r="D89" s="399"/>
      <c r="E89" s="680"/>
      <c r="F89" s="681"/>
      <c r="G89" s="682"/>
      <c r="H89" s="683" t="str">
        <f>LEFT(H72,4)-1&amp;" UY"</f>
        <v>2020 UY</v>
      </c>
      <c r="I89" s="681"/>
      <c r="J89" s="682"/>
      <c r="K89" s="681"/>
      <c r="L89" s="684"/>
      <c r="N89" s="621"/>
      <c r="O89" s="622"/>
      <c r="P89" s="399"/>
      <c r="Q89" s="680"/>
      <c r="R89" s="681"/>
      <c r="S89" s="682"/>
      <c r="T89" s="683" t="str">
        <f>LEFT(T72,4)-1&amp;" UY"</f>
        <v>2019 UY</v>
      </c>
      <c r="U89" s="681"/>
      <c r="V89" s="682"/>
      <c r="W89" s="681"/>
      <c r="X89" s="684"/>
    </row>
    <row r="90" spans="2:24" ht="15" hidden="1" outlineLevel="1" x14ac:dyDescent="0.2">
      <c r="B90" s="626"/>
      <c r="C90" s="625">
        <f>C73</f>
        <v>2025</v>
      </c>
      <c r="D90" s="400" t="s">
        <v>192</v>
      </c>
      <c r="E90" s="297" t="s">
        <v>462</v>
      </c>
      <c r="F90" s="296" t="s">
        <v>463</v>
      </c>
      <c r="G90" s="296" t="s">
        <v>464</v>
      </c>
      <c r="H90" s="314" t="s">
        <v>465</v>
      </c>
      <c r="I90" s="314" t="s">
        <v>466</v>
      </c>
      <c r="J90" s="314" t="s">
        <v>467</v>
      </c>
      <c r="K90" s="296" t="s">
        <v>286</v>
      </c>
      <c r="L90" s="306" t="s">
        <v>98</v>
      </c>
      <c r="N90" s="626"/>
      <c r="O90" s="625">
        <f>O73</f>
        <v>2024</v>
      </c>
      <c r="P90" s="400" t="s">
        <v>192</v>
      </c>
      <c r="Q90" s="297" t="s">
        <v>462</v>
      </c>
      <c r="R90" s="296" t="s">
        <v>463</v>
      </c>
      <c r="S90" s="296" t="s">
        <v>464</v>
      </c>
      <c r="T90" s="314" t="s">
        <v>465</v>
      </c>
      <c r="U90" s="314" t="s">
        <v>466</v>
      </c>
      <c r="V90" s="314" t="s">
        <v>467</v>
      </c>
      <c r="W90" s="296" t="s">
        <v>286</v>
      </c>
      <c r="X90" s="306" t="s">
        <v>98</v>
      </c>
    </row>
    <row r="91" spans="2:24" ht="15" hidden="1" outlineLevel="1" x14ac:dyDescent="0.2">
      <c r="B91" s="623"/>
      <c r="C91" s="624"/>
      <c r="D91" s="401"/>
      <c r="E91" s="297" t="s">
        <v>423</v>
      </c>
      <c r="F91" s="296" t="s">
        <v>424</v>
      </c>
      <c r="G91" s="296" t="s">
        <v>425</v>
      </c>
      <c r="H91" s="314" t="s">
        <v>426</v>
      </c>
      <c r="I91" s="314" t="s">
        <v>427</v>
      </c>
      <c r="J91" s="314" t="s">
        <v>428</v>
      </c>
      <c r="K91" s="296" t="s">
        <v>429</v>
      </c>
      <c r="L91" s="306" t="s">
        <v>430</v>
      </c>
      <c r="N91" s="623"/>
      <c r="O91" s="624"/>
      <c r="P91" s="401"/>
      <c r="Q91" s="297" t="s">
        <v>423</v>
      </c>
      <c r="R91" s="296" t="s">
        <v>424</v>
      </c>
      <c r="S91" s="296" t="s">
        <v>425</v>
      </c>
      <c r="T91" s="314" t="s">
        <v>426</v>
      </c>
      <c r="U91" s="314" t="s">
        <v>427</v>
      </c>
      <c r="V91" s="314" t="s">
        <v>428</v>
      </c>
      <c r="W91" s="296" t="s">
        <v>429</v>
      </c>
      <c r="X91" s="306" t="s">
        <v>430</v>
      </c>
    </row>
    <row r="92" spans="2:24" hidden="1" outlineLevel="1" x14ac:dyDescent="0.2">
      <c r="B92" s="454">
        <v>1</v>
      </c>
      <c r="C92" s="220" t="s">
        <v>295</v>
      </c>
      <c r="D92" s="402" t="s">
        <v>468</v>
      </c>
      <c r="E92" s="113"/>
      <c r="F92" s="88"/>
      <c r="G92" s="88"/>
      <c r="H92" s="88"/>
      <c r="I92" s="88"/>
      <c r="J92" s="88"/>
      <c r="K92" s="88"/>
      <c r="L92" s="462">
        <f t="shared" ref="L92:L103" si="88">SUM(E92:K92)</f>
        <v>0</v>
      </c>
      <c r="N92" s="454">
        <v>1</v>
      </c>
      <c r="O92" s="220" t="s">
        <v>295</v>
      </c>
      <c r="P92" s="402" t="s">
        <v>468</v>
      </c>
      <c r="Q92" s="92"/>
      <c r="R92" s="92"/>
      <c r="S92" s="92"/>
      <c r="T92" s="92"/>
      <c r="U92" s="92"/>
      <c r="V92" s="92"/>
      <c r="W92" s="92"/>
      <c r="X92" s="462">
        <f t="shared" ref="X92:X104" si="89">SUM(Q92:W92)</f>
        <v>0</v>
      </c>
    </row>
    <row r="93" spans="2:24" hidden="1" outlineLevel="1" x14ac:dyDescent="0.2">
      <c r="B93" s="454">
        <v>2</v>
      </c>
      <c r="C93" s="220" t="s">
        <v>469</v>
      </c>
      <c r="D93" s="402" t="s">
        <v>468</v>
      </c>
      <c r="E93" s="113"/>
      <c r="F93" s="88"/>
      <c r="G93" s="88"/>
      <c r="H93" s="88"/>
      <c r="I93" s="88"/>
      <c r="J93" s="88"/>
      <c r="K93" s="88"/>
      <c r="L93" s="462">
        <f t="shared" si="88"/>
        <v>0</v>
      </c>
      <c r="N93" s="454">
        <v>2</v>
      </c>
      <c r="O93" s="220" t="s">
        <v>469</v>
      </c>
      <c r="P93" s="402" t="s">
        <v>468</v>
      </c>
      <c r="Q93" s="92"/>
      <c r="R93" s="92"/>
      <c r="S93" s="92"/>
      <c r="T93" s="92"/>
      <c r="U93" s="92"/>
      <c r="V93" s="92"/>
      <c r="W93" s="92"/>
      <c r="X93" s="462">
        <f t="shared" si="89"/>
        <v>0</v>
      </c>
    </row>
    <row r="94" spans="2:24" hidden="1" outlineLevel="1" x14ac:dyDescent="0.2">
      <c r="B94" s="454">
        <v>3</v>
      </c>
      <c r="C94" s="220" t="s">
        <v>38</v>
      </c>
      <c r="D94" s="402" t="s">
        <v>468</v>
      </c>
      <c r="E94" s="113"/>
      <c r="F94" s="88"/>
      <c r="G94" s="88"/>
      <c r="H94" s="88"/>
      <c r="I94" s="88"/>
      <c r="J94" s="88"/>
      <c r="K94" s="88"/>
      <c r="L94" s="164">
        <f t="shared" si="88"/>
        <v>0</v>
      </c>
      <c r="N94" s="454">
        <v>3</v>
      </c>
      <c r="O94" s="220" t="s">
        <v>38</v>
      </c>
      <c r="P94" s="402" t="s">
        <v>468</v>
      </c>
      <c r="Q94" s="92"/>
      <c r="R94" s="92"/>
      <c r="S94" s="92"/>
      <c r="T94" s="92"/>
      <c r="U94" s="92"/>
      <c r="V94" s="92"/>
      <c r="W94" s="92"/>
      <c r="X94" s="164">
        <f t="shared" si="89"/>
        <v>0</v>
      </c>
    </row>
    <row r="95" spans="2:24" hidden="1" outlineLevel="1" x14ac:dyDescent="0.2">
      <c r="B95" s="454">
        <v>4</v>
      </c>
      <c r="C95" s="220" t="s">
        <v>164</v>
      </c>
      <c r="D95" s="402" t="s">
        <v>468</v>
      </c>
      <c r="E95" s="113"/>
      <c r="F95" s="88"/>
      <c r="G95" s="88"/>
      <c r="H95" s="88"/>
      <c r="I95" s="88"/>
      <c r="J95" s="88"/>
      <c r="K95" s="88"/>
      <c r="L95" s="164">
        <f t="shared" si="88"/>
        <v>0</v>
      </c>
      <c r="N95" s="454">
        <v>4</v>
      </c>
      <c r="O95" s="220" t="s">
        <v>164</v>
      </c>
      <c r="P95" s="402" t="s">
        <v>468</v>
      </c>
      <c r="Q95" s="92"/>
      <c r="R95" s="92"/>
      <c r="S95" s="92"/>
      <c r="T95" s="92"/>
      <c r="U95" s="92"/>
      <c r="V95" s="92"/>
      <c r="W95" s="92"/>
      <c r="X95" s="164">
        <f t="shared" si="89"/>
        <v>0</v>
      </c>
    </row>
    <row r="96" spans="2:24" hidden="1" outlineLevel="1" x14ac:dyDescent="0.2">
      <c r="B96" s="454">
        <v>5</v>
      </c>
      <c r="C96" s="220" t="s">
        <v>165</v>
      </c>
      <c r="D96" s="402" t="s">
        <v>468</v>
      </c>
      <c r="E96" s="113"/>
      <c r="F96" s="88"/>
      <c r="G96" s="88"/>
      <c r="H96" s="88"/>
      <c r="I96" s="88"/>
      <c r="J96" s="88"/>
      <c r="K96" s="88"/>
      <c r="L96" s="164">
        <f t="shared" si="88"/>
        <v>0</v>
      </c>
      <c r="N96" s="454">
        <v>5</v>
      </c>
      <c r="O96" s="220" t="s">
        <v>165</v>
      </c>
      <c r="P96" s="402" t="s">
        <v>468</v>
      </c>
      <c r="Q96" s="92"/>
      <c r="R96" s="92"/>
      <c r="S96" s="92"/>
      <c r="T96" s="92"/>
      <c r="U96" s="92"/>
      <c r="V96" s="92"/>
      <c r="W96" s="92"/>
      <c r="X96" s="164">
        <f t="shared" si="89"/>
        <v>0</v>
      </c>
    </row>
    <row r="97" spans="2:24" ht="15" hidden="1" outlineLevel="1" x14ac:dyDescent="0.2">
      <c r="B97" s="454">
        <v>6</v>
      </c>
      <c r="C97" s="218" t="s">
        <v>325</v>
      </c>
      <c r="D97" s="403" t="s">
        <v>468</v>
      </c>
      <c r="E97" s="398">
        <f t="shared" ref="E97:K97" si="90">SUM(E92:E96)</f>
        <v>0</v>
      </c>
      <c r="F97" s="169">
        <f t="shared" si="90"/>
        <v>0</v>
      </c>
      <c r="G97" s="169">
        <f t="shared" si="90"/>
        <v>0</v>
      </c>
      <c r="H97" s="169">
        <f t="shared" si="90"/>
        <v>0</v>
      </c>
      <c r="I97" s="169">
        <f t="shared" si="90"/>
        <v>0</v>
      </c>
      <c r="J97" s="169">
        <f t="shared" si="90"/>
        <v>0</v>
      </c>
      <c r="K97" s="169">
        <f t="shared" si="90"/>
        <v>0</v>
      </c>
      <c r="L97" s="463">
        <f t="shared" si="88"/>
        <v>0</v>
      </c>
      <c r="N97" s="454">
        <v>6</v>
      </c>
      <c r="O97" s="218" t="s">
        <v>325</v>
      </c>
      <c r="P97" s="403" t="s">
        <v>468</v>
      </c>
      <c r="Q97" s="398">
        <f t="shared" ref="Q97:W97" si="91">SUM(Q92:Q96)</f>
        <v>0</v>
      </c>
      <c r="R97" s="169">
        <f t="shared" si="91"/>
        <v>0</v>
      </c>
      <c r="S97" s="169">
        <f t="shared" si="91"/>
        <v>0</v>
      </c>
      <c r="T97" s="169">
        <f t="shared" si="91"/>
        <v>0</v>
      </c>
      <c r="U97" s="169">
        <f t="shared" si="91"/>
        <v>0</v>
      </c>
      <c r="V97" s="169">
        <f t="shared" si="91"/>
        <v>0</v>
      </c>
      <c r="W97" s="169">
        <f t="shared" si="91"/>
        <v>0</v>
      </c>
      <c r="X97" s="463">
        <f t="shared" si="89"/>
        <v>0</v>
      </c>
    </row>
    <row r="98" spans="2:24" hidden="1" outlineLevel="1" x14ac:dyDescent="0.2">
      <c r="B98" s="454">
        <v>7</v>
      </c>
      <c r="C98" s="220" t="s">
        <v>166</v>
      </c>
      <c r="D98" s="402" t="s">
        <v>468</v>
      </c>
      <c r="E98" s="113"/>
      <c r="F98" s="88"/>
      <c r="G98" s="88"/>
      <c r="H98" s="88"/>
      <c r="I98" s="88"/>
      <c r="J98" s="88"/>
      <c r="K98" s="88"/>
      <c r="L98" s="164">
        <f t="shared" si="88"/>
        <v>0</v>
      </c>
      <c r="N98" s="454">
        <v>7</v>
      </c>
      <c r="O98" s="220" t="s">
        <v>166</v>
      </c>
      <c r="P98" s="402" t="s">
        <v>468</v>
      </c>
      <c r="Q98" s="92"/>
      <c r="R98" s="92"/>
      <c r="S98" s="92"/>
      <c r="T98" s="92"/>
      <c r="U98" s="92"/>
      <c r="V98" s="92"/>
      <c r="W98" s="92"/>
      <c r="X98" s="164">
        <f t="shared" si="89"/>
        <v>0</v>
      </c>
    </row>
    <row r="99" spans="2:24" hidden="1" outlineLevel="1" x14ac:dyDescent="0.2">
      <c r="B99" s="454">
        <v>8</v>
      </c>
      <c r="C99" s="220" t="s">
        <v>339</v>
      </c>
      <c r="D99" s="402" t="s">
        <v>468</v>
      </c>
      <c r="E99" s="113"/>
      <c r="F99" s="88"/>
      <c r="G99" s="88"/>
      <c r="H99" s="88"/>
      <c r="I99" s="88"/>
      <c r="J99" s="88"/>
      <c r="K99" s="88"/>
      <c r="L99" s="164">
        <f t="shared" si="88"/>
        <v>0</v>
      </c>
      <c r="N99" s="454">
        <v>8</v>
      </c>
      <c r="O99" s="220" t="s">
        <v>339</v>
      </c>
      <c r="P99" s="402" t="s">
        <v>468</v>
      </c>
      <c r="Q99" s="92"/>
      <c r="R99" s="92"/>
      <c r="S99" s="92"/>
      <c r="T99" s="92"/>
      <c r="U99" s="92"/>
      <c r="V99" s="92"/>
      <c r="W99" s="92"/>
      <c r="X99" s="164">
        <f t="shared" si="89"/>
        <v>0</v>
      </c>
    </row>
    <row r="100" spans="2:24" hidden="1" outlineLevel="1" x14ac:dyDescent="0.2">
      <c r="B100" s="454">
        <v>9</v>
      </c>
      <c r="C100" s="220" t="s">
        <v>341</v>
      </c>
      <c r="D100" s="402" t="s">
        <v>468</v>
      </c>
      <c r="E100" s="113"/>
      <c r="F100" s="88"/>
      <c r="G100" s="88"/>
      <c r="H100" s="88"/>
      <c r="I100" s="88"/>
      <c r="J100" s="88"/>
      <c r="K100" s="88"/>
      <c r="L100" s="164">
        <f t="shared" si="88"/>
        <v>0</v>
      </c>
      <c r="N100" s="454">
        <v>9</v>
      </c>
      <c r="O100" s="220" t="s">
        <v>341</v>
      </c>
      <c r="P100" s="402" t="s">
        <v>468</v>
      </c>
      <c r="Q100" s="92"/>
      <c r="R100" s="92"/>
      <c r="S100" s="92"/>
      <c r="T100" s="92"/>
      <c r="U100" s="92"/>
      <c r="V100" s="92"/>
      <c r="W100" s="92"/>
      <c r="X100" s="164">
        <f t="shared" si="89"/>
        <v>0</v>
      </c>
    </row>
    <row r="101" spans="2:24" hidden="1" outlineLevel="1" x14ac:dyDescent="0.2">
      <c r="B101" s="454">
        <v>10</v>
      </c>
      <c r="C101" s="220" t="s">
        <v>40</v>
      </c>
      <c r="D101" s="402" t="s">
        <v>468</v>
      </c>
      <c r="E101" s="113"/>
      <c r="F101" s="88"/>
      <c r="G101" s="88"/>
      <c r="H101" s="88"/>
      <c r="I101" s="88"/>
      <c r="J101" s="88"/>
      <c r="K101" s="88"/>
      <c r="L101" s="164">
        <f t="shared" si="88"/>
        <v>0</v>
      </c>
      <c r="N101" s="454">
        <v>10</v>
      </c>
      <c r="O101" s="220" t="s">
        <v>40</v>
      </c>
      <c r="P101" s="402" t="s">
        <v>468</v>
      </c>
      <c r="Q101" s="92"/>
      <c r="R101" s="92"/>
      <c r="S101" s="92"/>
      <c r="T101" s="92"/>
      <c r="U101" s="92"/>
      <c r="V101" s="92"/>
      <c r="W101" s="92"/>
      <c r="X101" s="164">
        <f t="shared" si="89"/>
        <v>0</v>
      </c>
    </row>
    <row r="102" spans="2:24" hidden="1" outlineLevel="1" x14ac:dyDescent="0.2">
      <c r="B102" s="454">
        <v>11</v>
      </c>
      <c r="C102" s="220" t="s">
        <v>352</v>
      </c>
      <c r="D102" s="402" t="s">
        <v>468</v>
      </c>
      <c r="E102" s="113"/>
      <c r="F102" s="88"/>
      <c r="G102" s="88"/>
      <c r="H102" s="88"/>
      <c r="I102" s="88"/>
      <c r="J102" s="88"/>
      <c r="K102" s="88"/>
      <c r="L102" s="164">
        <f t="shared" si="88"/>
        <v>0</v>
      </c>
      <c r="N102" s="454">
        <v>11</v>
      </c>
      <c r="O102" s="220" t="s">
        <v>352</v>
      </c>
      <c r="P102" s="402" t="s">
        <v>468</v>
      </c>
      <c r="Q102" s="92"/>
      <c r="R102" s="92"/>
      <c r="S102" s="92"/>
      <c r="T102" s="92"/>
      <c r="U102" s="92"/>
      <c r="V102" s="92"/>
      <c r="W102" s="92"/>
      <c r="X102" s="164">
        <f t="shared" si="89"/>
        <v>0</v>
      </c>
    </row>
    <row r="103" spans="2:24" ht="15" hidden="1" outlineLevel="1" x14ac:dyDescent="0.2">
      <c r="B103" s="454">
        <v>12</v>
      </c>
      <c r="C103" s="218" t="s">
        <v>354</v>
      </c>
      <c r="D103" s="403" t="s">
        <v>468</v>
      </c>
      <c r="E103" s="398">
        <f t="shared" ref="E103:K103" si="92">SUM(E98:E102)</f>
        <v>0</v>
      </c>
      <c r="F103" s="170">
        <f t="shared" si="92"/>
        <v>0</v>
      </c>
      <c r="G103" s="170">
        <f t="shared" si="92"/>
        <v>0</v>
      </c>
      <c r="H103" s="170">
        <f t="shared" si="92"/>
        <v>0</v>
      </c>
      <c r="I103" s="170">
        <f t="shared" si="92"/>
        <v>0</v>
      </c>
      <c r="J103" s="170">
        <f t="shared" si="92"/>
        <v>0</v>
      </c>
      <c r="K103" s="170">
        <f t="shared" si="92"/>
        <v>0</v>
      </c>
      <c r="L103" s="464">
        <f t="shared" si="88"/>
        <v>0</v>
      </c>
      <c r="N103" s="454">
        <v>12</v>
      </c>
      <c r="O103" s="335" t="s">
        <v>354</v>
      </c>
      <c r="P103" s="403" t="s">
        <v>468</v>
      </c>
      <c r="Q103" s="398">
        <f t="shared" ref="Q103:W103" si="93">SUM(Q98:Q102)</f>
        <v>0</v>
      </c>
      <c r="R103" s="170">
        <f t="shared" si="93"/>
        <v>0</v>
      </c>
      <c r="S103" s="170">
        <f t="shared" si="93"/>
        <v>0</v>
      </c>
      <c r="T103" s="170">
        <f t="shared" si="93"/>
        <v>0</v>
      </c>
      <c r="U103" s="170">
        <f t="shared" si="93"/>
        <v>0</v>
      </c>
      <c r="V103" s="170">
        <f t="shared" si="93"/>
        <v>0</v>
      </c>
      <c r="W103" s="170">
        <f t="shared" si="93"/>
        <v>0</v>
      </c>
      <c r="X103" s="464">
        <f t="shared" si="89"/>
        <v>0</v>
      </c>
    </row>
    <row r="104" spans="2:24" ht="15.75" hidden="1" outlineLevel="1" thickBot="1" x14ac:dyDescent="0.25">
      <c r="B104" s="455">
        <v>13</v>
      </c>
      <c r="C104" s="441" t="s">
        <v>330</v>
      </c>
      <c r="D104" s="404" t="s">
        <v>468</v>
      </c>
      <c r="E104" s="163">
        <f>-E97-E103</f>
        <v>0</v>
      </c>
      <c r="F104" s="163">
        <f t="shared" ref="F104" si="94">-F97-F103</f>
        <v>0</v>
      </c>
      <c r="G104" s="163">
        <f t="shared" ref="G104" si="95">-G97-G103</f>
        <v>0</v>
      </c>
      <c r="H104" s="163">
        <f t="shared" ref="H104" si="96">-H97-H103</f>
        <v>0</v>
      </c>
      <c r="I104" s="163">
        <f t="shared" ref="I104" si="97">-I97-I103</f>
        <v>0</v>
      </c>
      <c r="J104" s="163">
        <f t="shared" ref="J104" si="98">-J97-J103</f>
        <v>0</v>
      </c>
      <c r="K104" s="163">
        <f t="shared" ref="K104" si="99">-K97-K103</f>
        <v>0</v>
      </c>
      <c r="L104" s="465">
        <f t="shared" ref="L104" si="100">SUM(E104:K104)</f>
        <v>0</v>
      </c>
      <c r="N104" s="455">
        <v>13</v>
      </c>
      <c r="O104" s="441" t="s">
        <v>330</v>
      </c>
      <c r="P104" s="404" t="s">
        <v>468</v>
      </c>
      <c r="Q104" s="163">
        <f>-Q97-Q103</f>
        <v>0</v>
      </c>
      <c r="R104" s="163">
        <f t="shared" ref="R104" si="101">-R97-R103</f>
        <v>0</v>
      </c>
      <c r="S104" s="163">
        <f t="shared" ref="S104" si="102">-S97-S103</f>
        <v>0</v>
      </c>
      <c r="T104" s="163">
        <f t="shared" ref="T104" si="103">-T97-T103</f>
        <v>0</v>
      </c>
      <c r="U104" s="163">
        <f t="shared" ref="U104" si="104">-U97-U103</f>
        <v>0</v>
      </c>
      <c r="V104" s="163">
        <f t="shared" ref="V104" si="105">-V97-V103</f>
        <v>0</v>
      </c>
      <c r="W104" s="163">
        <f t="shared" ref="W104" si="106">-W97-W103</f>
        <v>0</v>
      </c>
      <c r="X104" s="465">
        <f t="shared" si="89"/>
        <v>0</v>
      </c>
    </row>
    <row r="105" spans="2:24" ht="15" hidden="1" outlineLevel="1" thickBot="1" x14ac:dyDescent="0.25"/>
    <row r="106" spans="2:24" ht="15" hidden="1" outlineLevel="1" x14ac:dyDescent="0.25">
      <c r="B106" s="621"/>
      <c r="C106" s="622"/>
      <c r="D106" s="399"/>
      <c r="E106" s="680"/>
      <c r="F106" s="681"/>
      <c r="G106" s="682"/>
      <c r="H106" s="683" t="str">
        <f>LEFT(H89,4)-1&amp;" UY"</f>
        <v>2019 UY</v>
      </c>
      <c r="I106" s="681"/>
      <c r="J106" s="682"/>
      <c r="K106" s="681"/>
      <c r="L106" s="684"/>
      <c r="N106" s="621"/>
      <c r="O106" s="622"/>
      <c r="P106" s="399"/>
      <c r="Q106" s="680"/>
      <c r="R106" s="681"/>
      <c r="S106" s="682"/>
      <c r="T106" s="683" t="str">
        <f>LEFT(T89,4)-1&amp;" UY"</f>
        <v>2018 UY</v>
      </c>
      <c r="U106" s="681"/>
      <c r="V106" s="682"/>
      <c r="W106" s="681"/>
      <c r="X106" s="684"/>
    </row>
    <row r="107" spans="2:24" ht="15" hidden="1" outlineLevel="1" x14ac:dyDescent="0.2">
      <c r="B107" s="626"/>
      <c r="C107" s="625">
        <f>C90</f>
        <v>2025</v>
      </c>
      <c r="D107" s="400" t="s">
        <v>192</v>
      </c>
      <c r="E107" s="297" t="s">
        <v>462</v>
      </c>
      <c r="F107" s="296" t="s">
        <v>463</v>
      </c>
      <c r="G107" s="296" t="s">
        <v>464</v>
      </c>
      <c r="H107" s="314" t="s">
        <v>465</v>
      </c>
      <c r="I107" s="314" t="s">
        <v>466</v>
      </c>
      <c r="J107" s="314" t="s">
        <v>467</v>
      </c>
      <c r="K107" s="296" t="s">
        <v>286</v>
      </c>
      <c r="L107" s="306" t="s">
        <v>98</v>
      </c>
      <c r="N107" s="626"/>
      <c r="O107" s="625">
        <f>O90</f>
        <v>2024</v>
      </c>
      <c r="P107" s="400" t="s">
        <v>192</v>
      </c>
      <c r="Q107" s="297" t="s">
        <v>462</v>
      </c>
      <c r="R107" s="296" t="s">
        <v>463</v>
      </c>
      <c r="S107" s="296" t="s">
        <v>464</v>
      </c>
      <c r="T107" s="314" t="s">
        <v>465</v>
      </c>
      <c r="U107" s="314" t="s">
        <v>466</v>
      </c>
      <c r="V107" s="314" t="s">
        <v>467</v>
      </c>
      <c r="W107" s="296" t="s">
        <v>286</v>
      </c>
      <c r="X107" s="306" t="s">
        <v>98</v>
      </c>
    </row>
    <row r="108" spans="2:24" ht="15" hidden="1" outlineLevel="1" x14ac:dyDescent="0.2">
      <c r="B108" s="623"/>
      <c r="C108" s="624"/>
      <c r="D108" s="401"/>
      <c r="E108" s="297" t="s">
        <v>431</v>
      </c>
      <c r="F108" s="296" t="s">
        <v>432</v>
      </c>
      <c r="G108" s="296" t="s">
        <v>433</v>
      </c>
      <c r="H108" s="314" t="s">
        <v>434</v>
      </c>
      <c r="I108" s="314" t="s">
        <v>470</v>
      </c>
      <c r="J108" s="314" t="s">
        <v>471</v>
      </c>
      <c r="K108" s="296" t="s">
        <v>472</v>
      </c>
      <c r="L108" s="306" t="s">
        <v>473</v>
      </c>
      <c r="N108" s="623"/>
      <c r="O108" s="624"/>
      <c r="P108" s="401"/>
      <c r="Q108" s="297" t="s">
        <v>431</v>
      </c>
      <c r="R108" s="296" t="s">
        <v>432</v>
      </c>
      <c r="S108" s="296" t="s">
        <v>433</v>
      </c>
      <c r="T108" s="314" t="s">
        <v>434</v>
      </c>
      <c r="U108" s="314" t="s">
        <v>470</v>
      </c>
      <c r="V108" s="314" t="s">
        <v>471</v>
      </c>
      <c r="W108" s="296" t="s">
        <v>472</v>
      </c>
      <c r="X108" s="306" t="s">
        <v>473</v>
      </c>
    </row>
    <row r="109" spans="2:24" hidden="1" outlineLevel="1" x14ac:dyDescent="0.2">
      <c r="B109" s="454">
        <v>1</v>
      </c>
      <c r="C109" s="220" t="s">
        <v>295</v>
      </c>
      <c r="D109" s="402" t="s">
        <v>468</v>
      </c>
      <c r="E109" s="113"/>
      <c r="F109" s="88"/>
      <c r="G109" s="88"/>
      <c r="H109" s="88"/>
      <c r="I109" s="88"/>
      <c r="J109" s="88"/>
      <c r="K109" s="88"/>
      <c r="L109" s="462">
        <f t="shared" ref="L109:L120" si="107">SUM(E109:K109)</f>
        <v>0</v>
      </c>
      <c r="N109" s="454">
        <v>1</v>
      </c>
      <c r="O109" s="220" t="s">
        <v>295</v>
      </c>
      <c r="P109" s="402" t="s">
        <v>468</v>
      </c>
      <c r="Q109" s="92"/>
      <c r="R109" s="92"/>
      <c r="S109" s="92"/>
      <c r="T109" s="92"/>
      <c r="U109" s="92"/>
      <c r="V109" s="92"/>
      <c r="W109" s="92"/>
      <c r="X109" s="462">
        <f t="shared" ref="X109:X121" si="108">SUM(Q109:W109)</f>
        <v>0</v>
      </c>
    </row>
    <row r="110" spans="2:24" hidden="1" outlineLevel="1" x14ac:dyDescent="0.2">
      <c r="B110" s="454">
        <v>2</v>
      </c>
      <c r="C110" s="220" t="s">
        <v>469</v>
      </c>
      <c r="D110" s="402" t="s">
        <v>468</v>
      </c>
      <c r="E110" s="113"/>
      <c r="F110" s="88"/>
      <c r="G110" s="88"/>
      <c r="H110" s="88"/>
      <c r="I110" s="88"/>
      <c r="J110" s="88"/>
      <c r="K110" s="88"/>
      <c r="L110" s="462">
        <f t="shared" si="107"/>
        <v>0</v>
      </c>
      <c r="N110" s="454">
        <v>2</v>
      </c>
      <c r="O110" s="220" t="s">
        <v>469</v>
      </c>
      <c r="P110" s="402" t="s">
        <v>468</v>
      </c>
      <c r="Q110" s="92"/>
      <c r="R110" s="92"/>
      <c r="S110" s="92"/>
      <c r="T110" s="92"/>
      <c r="U110" s="92"/>
      <c r="V110" s="92"/>
      <c r="W110" s="92"/>
      <c r="X110" s="462">
        <f t="shared" si="108"/>
        <v>0</v>
      </c>
    </row>
    <row r="111" spans="2:24" hidden="1" outlineLevel="1" x14ac:dyDescent="0.2">
      <c r="B111" s="454">
        <v>3</v>
      </c>
      <c r="C111" s="220" t="s">
        <v>38</v>
      </c>
      <c r="D111" s="402" t="s">
        <v>468</v>
      </c>
      <c r="E111" s="113"/>
      <c r="F111" s="88"/>
      <c r="G111" s="88"/>
      <c r="H111" s="88"/>
      <c r="I111" s="88"/>
      <c r="J111" s="88"/>
      <c r="K111" s="88"/>
      <c r="L111" s="164">
        <f t="shared" si="107"/>
        <v>0</v>
      </c>
      <c r="N111" s="454">
        <v>3</v>
      </c>
      <c r="O111" s="220" t="s">
        <v>38</v>
      </c>
      <c r="P111" s="402" t="s">
        <v>468</v>
      </c>
      <c r="Q111" s="92"/>
      <c r="R111" s="92"/>
      <c r="S111" s="92"/>
      <c r="T111" s="92"/>
      <c r="U111" s="92"/>
      <c r="V111" s="92"/>
      <c r="W111" s="92"/>
      <c r="X111" s="164">
        <f t="shared" si="108"/>
        <v>0</v>
      </c>
    </row>
    <row r="112" spans="2:24" hidden="1" outlineLevel="1" x14ac:dyDescent="0.2">
      <c r="B112" s="454">
        <v>4</v>
      </c>
      <c r="C112" s="220" t="s">
        <v>164</v>
      </c>
      <c r="D112" s="402" t="s">
        <v>468</v>
      </c>
      <c r="E112" s="113"/>
      <c r="F112" s="88"/>
      <c r="G112" s="88"/>
      <c r="H112" s="88"/>
      <c r="I112" s="88"/>
      <c r="J112" s="88"/>
      <c r="K112" s="88"/>
      <c r="L112" s="164">
        <f t="shared" si="107"/>
        <v>0</v>
      </c>
      <c r="N112" s="454">
        <v>4</v>
      </c>
      <c r="O112" s="220" t="s">
        <v>164</v>
      </c>
      <c r="P112" s="402" t="s">
        <v>468</v>
      </c>
      <c r="Q112" s="92"/>
      <c r="R112" s="92"/>
      <c r="S112" s="92"/>
      <c r="T112" s="92"/>
      <c r="U112" s="92"/>
      <c r="V112" s="92"/>
      <c r="W112" s="92"/>
      <c r="X112" s="164">
        <f t="shared" si="108"/>
        <v>0</v>
      </c>
    </row>
    <row r="113" spans="2:24" hidden="1" outlineLevel="1" x14ac:dyDescent="0.2">
      <c r="B113" s="454">
        <v>5</v>
      </c>
      <c r="C113" s="220" t="s">
        <v>165</v>
      </c>
      <c r="D113" s="402" t="s">
        <v>468</v>
      </c>
      <c r="E113" s="113"/>
      <c r="F113" s="88"/>
      <c r="G113" s="88"/>
      <c r="H113" s="88"/>
      <c r="I113" s="88"/>
      <c r="J113" s="88"/>
      <c r="K113" s="88"/>
      <c r="L113" s="164">
        <f t="shared" si="107"/>
        <v>0</v>
      </c>
      <c r="N113" s="454">
        <v>5</v>
      </c>
      <c r="O113" s="220" t="s">
        <v>165</v>
      </c>
      <c r="P113" s="402" t="s">
        <v>468</v>
      </c>
      <c r="Q113" s="92"/>
      <c r="R113" s="92"/>
      <c r="S113" s="92"/>
      <c r="T113" s="92"/>
      <c r="U113" s="92"/>
      <c r="V113" s="92"/>
      <c r="W113" s="92"/>
      <c r="X113" s="164">
        <f t="shared" si="108"/>
        <v>0</v>
      </c>
    </row>
    <row r="114" spans="2:24" ht="15" hidden="1" outlineLevel="1" x14ac:dyDescent="0.2">
      <c r="B114" s="454">
        <v>6</v>
      </c>
      <c r="C114" s="218" t="s">
        <v>325</v>
      </c>
      <c r="D114" s="403" t="s">
        <v>468</v>
      </c>
      <c r="E114" s="398">
        <f t="shared" ref="E114:K114" si="109">SUM(E109:E113)</f>
        <v>0</v>
      </c>
      <c r="F114" s="169">
        <f t="shared" si="109"/>
        <v>0</v>
      </c>
      <c r="G114" s="169">
        <f t="shared" si="109"/>
        <v>0</v>
      </c>
      <c r="H114" s="169">
        <f t="shared" si="109"/>
        <v>0</v>
      </c>
      <c r="I114" s="169">
        <f t="shared" si="109"/>
        <v>0</v>
      </c>
      <c r="J114" s="169">
        <f t="shared" si="109"/>
        <v>0</v>
      </c>
      <c r="K114" s="169">
        <f t="shared" si="109"/>
        <v>0</v>
      </c>
      <c r="L114" s="463">
        <f t="shared" si="107"/>
        <v>0</v>
      </c>
      <c r="N114" s="454">
        <v>6</v>
      </c>
      <c r="O114" s="218" t="s">
        <v>325</v>
      </c>
      <c r="P114" s="403" t="s">
        <v>468</v>
      </c>
      <c r="Q114" s="398">
        <f t="shared" ref="Q114:W114" si="110">SUM(Q109:Q113)</f>
        <v>0</v>
      </c>
      <c r="R114" s="169">
        <f t="shared" si="110"/>
        <v>0</v>
      </c>
      <c r="S114" s="169">
        <f t="shared" si="110"/>
        <v>0</v>
      </c>
      <c r="T114" s="169">
        <f t="shared" si="110"/>
        <v>0</v>
      </c>
      <c r="U114" s="169">
        <f t="shared" si="110"/>
        <v>0</v>
      </c>
      <c r="V114" s="169">
        <f t="shared" si="110"/>
        <v>0</v>
      </c>
      <c r="W114" s="169">
        <f t="shared" si="110"/>
        <v>0</v>
      </c>
      <c r="X114" s="463">
        <f t="shared" si="108"/>
        <v>0</v>
      </c>
    </row>
    <row r="115" spans="2:24" hidden="1" outlineLevel="1" x14ac:dyDescent="0.2">
      <c r="B115" s="454">
        <v>7</v>
      </c>
      <c r="C115" s="220" t="s">
        <v>166</v>
      </c>
      <c r="D115" s="402" t="s">
        <v>468</v>
      </c>
      <c r="E115" s="113"/>
      <c r="F115" s="88"/>
      <c r="G115" s="88"/>
      <c r="H115" s="88"/>
      <c r="I115" s="88"/>
      <c r="J115" s="88"/>
      <c r="K115" s="88"/>
      <c r="L115" s="164">
        <f t="shared" si="107"/>
        <v>0</v>
      </c>
      <c r="N115" s="454">
        <v>7</v>
      </c>
      <c r="O115" s="220" t="s">
        <v>166</v>
      </c>
      <c r="P115" s="402" t="s">
        <v>468</v>
      </c>
      <c r="Q115" s="92"/>
      <c r="R115" s="92"/>
      <c r="S115" s="92"/>
      <c r="T115" s="92"/>
      <c r="U115" s="92"/>
      <c r="V115" s="92"/>
      <c r="W115" s="92"/>
      <c r="X115" s="164">
        <f t="shared" si="108"/>
        <v>0</v>
      </c>
    </row>
    <row r="116" spans="2:24" hidden="1" outlineLevel="1" x14ac:dyDescent="0.2">
      <c r="B116" s="454">
        <v>8</v>
      </c>
      <c r="C116" s="220" t="s">
        <v>339</v>
      </c>
      <c r="D116" s="402" t="s">
        <v>468</v>
      </c>
      <c r="E116" s="113"/>
      <c r="F116" s="88"/>
      <c r="G116" s="88"/>
      <c r="H116" s="88"/>
      <c r="I116" s="88"/>
      <c r="J116" s="88"/>
      <c r="K116" s="88"/>
      <c r="L116" s="164">
        <f t="shared" si="107"/>
        <v>0</v>
      </c>
      <c r="N116" s="454">
        <v>8</v>
      </c>
      <c r="O116" s="220" t="s">
        <v>339</v>
      </c>
      <c r="P116" s="402" t="s">
        <v>468</v>
      </c>
      <c r="Q116" s="92"/>
      <c r="R116" s="92"/>
      <c r="S116" s="92"/>
      <c r="T116" s="92"/>
      <c r="U116" s="92"/>
      <c r="V116" s="92"/>
      <c r="W116" s="92"/>
      <c r="X116" s="164">
        <f t="shared" si="108"/>
        <v>0</v>
      </c>
    </row>
    <row r="117" spans="2:24" hidden="1" outlineLevel="1" x14ac:dyDescent="0.2">
      <c r="B117" s="454">
        <v>9</v>
      </c>
      <c r="C117" s="220" t="s">
        <v>341</v>
      </c>
      <c r="D117" s="402" t="s">
        <v>468</v>
      </c>
      <c r="E117" s="113"/>
      <c r="F117" s="88"/>
      <c r="G117" s="88"/>
      <c r="H117" s="88"/>
      <c r="I117" s="88"/>
      <c r="J117" s="88"/>
      <c r="K117" s="88"/>
      <c r="L117" s="164">
        <f t="shared" si="107"/>
        <v>0</v>
      </c>
      <c r="N117" s="454">
        <v>9</v>
      </c>
      <c r="O117" s="220" t="s">
        <v>341</v>
      </c>
      <c r="P117" s="402" t="s">
        <v>468</v>
      </c>
      <c r="Q117" s="92"/>
      <c r="R117" s="92"/>
      <c r="S117" s="92"/>
      <c r="T117" s="92"/>
      <c r="U117" s="92"/>
      <c r="V117" s="92"/>
      <c r="W117" s="92"/>
      <c r="X117" s="164">
        <f t="shared" si="108"/>
        <v>0</v>
      </c>
    </row>
    <row r="118" spans="2:24" hidden="1" outlineLevel="1" x14ac:dyDescent="0.2">
      <c r="B118" s="454">
        <v>10</v>
      </c>
      <c r="C118" s="220" t="s">
        <v>40</v>
      </c>
      <c r="D118" s="402" t="s">
        <v>468</v>
      </c>
      <c r="E118" s="113"/>
      <c r="F118" s="88"/>
      <c r="G118" s="88"/>
      <c r="H118" s="88"/>
      <c r="I118" s="88"/>
      <c r="J118" s="88"/>
      <c r="K118" s="88"/>
      <c r="L118" s="164">
        <f t="shared" si="107"/>
        <v>0</v>
      </c>
      <c r="N118" s="454">
        <v>10</v>
      </c>
      <c r="O118" s="220" t="s">
        <v>40</v>
      </c>
      <c r="P118" s="402" t="s">
        <v>468</v>
      </c>
      <c r="Q118" s="92"/>
      <c r="R118" s="92"/>
      <c r="S118" s="92"/>
      <c r="T118" s="92"/>
      <c r="U118" s="92"/>
      <c r="V118" s="92"/>
      <c r="W118" s="92"/>
      <c r="X118" s="164">
        <f t="shared" si="108"/>
        <v>0</v>
      </c>
    </row>
    <row r="119" spans="2:24" hidden="1" outlineLevel="1" x14ac:dyDescent="0.2">
      <c r="B119" s="454">
        <v>11</v>
      </c>
      <c r="C119" s="220" t="s">
        <v>352</v>
      </c>
      <c r="D119" s="402" t="s">
        <v>468</v>
      </c>
      <c r="E119" s="113"/>
      <c r="F119" s="88"/>
      <c r="G119" s="88"/>
      <c r="H119" s="88"/>
      <c r="I119" s="88"/>
      <c r="J119" s="88"/>
      <c r="K119" s="88"/>
      <c r="L119" s="164">
        <f t="shared" si="107"/>
        <v>0</v>
      </c>
      <c r="N119" s="454">
        <v>11</v>
      </c>
      <c r="O119" s="220" t="s">
        <v>352</v>
      </c>
      <c r="P119" s="402" t="s">
        <v>468</v>
      </c>
      <c r="Q119" s="92"/>
      <c r="R119" s="92"/>
      <c r="S119" s="92"/>
      <c r="T119" s="92"/>
      <c r="U119" s="92"/>
      <c r="V119" s="92"/>
      <c r="W119" s="92"/>
      <c r="X119" s="164">
        <f t="shared" si="108"/>
        <v>0</v>
      </c>
    </row>
    <row r="120" spans="2:24" ht="15" hidden="1" outlineLevel="1" x14ac:dyDescent="0.2">
      <c r="B120" s="454">
        <v>12</v>
      </c>
      <c r="C120" s="218" t="s">
        <v>354</v>
      </c>
      <c r="D120" s="403" t="s">
        <v>468</v>
      </c>
      <c r="E120" s="398">
        <f t="shared" ref="E120:K120" si="111">SUM(E115:E119)</f>
        <v>0</v>
      </c>
      <c r="F120" s="170">
        <f t="shared" si="111"/>
        <v>0</v>
      </c>
      <c r="G120" s="170">
        <f t="shared" si="111"/>
        <v>0</v>
      </c>
      <c r="H120" s="170">
        <f t="shared" si="111"/>
        <v>0</v>
      </c>
      <c r="I120" s="170">
        <f t="shared" si="111"/>
        <v>0</v>
      </c>
      <c r="J120" s="170">
        <f t="shared" si="111"/>
        <v>0</v>
      </c>
      <c r="K120" s="170">
        <f t="shared" si="111"/>
        <v>0</v>
      </c>
      <c r="L120" s="464">
        <f t="shared" si="107"/>
        <v>0</v>
      </c>
      <c r="N120" s="454">
        <v>12</v>
      </c>
      <c r="O120" s="335" t="s">
        <v>354</v>
      </c>
      <c r="P120" s="403" t="s">
        <v>468</v>
      </c>
      <c r="Q120" s="398">
        <f t="shared" ref="Q120:W120" si="112">SUM(Q115:Q119)</f>
        <v>0</v>
      </c>
      <c r="R120" s="170">
        <f t="shared" si="112"/>
        <v>0</v>
      </c>
      <c r="S120" s="170">
        <f t="shared" si="112"/>
        <v>0</v>
      </c>
      <c r="T120" s="170">
        <f t="shared" si="112"/>
        <v>0</v>
      </c>
      <c r="U120" s="170">
        <f t="shared" si="112"/>
        <v>0</v>
      </c>
      <c r="V120" s="170">
        <f t="shared" si="112"/>
        <v>0</v>
      </c>
      <c r="W120" s="170">
        <f t="shared" si="112"/>
        <v>0</v>
      </c>
      <c r="X120" s="464">
        <f t="shared" si="108"/>
        <v>0</v>
      </c>
    </row>
    <row r="121" spans="2:24" ht="15.75" hidden="1" outlineLevel="1" thickBot="1" x14ac:dyDescent="0.25">
      <c r="B121" s="455">
        <v>13</v>
      </c>
      <c r="C121" s="441" t="s">
        <v>330</v>
      </c>
      <c r="D121" s="404" t="s">
        <v>468</v>
      </c>
      <c r="E121" s="163">
        <f>-E114-E120</f>
        <v>0</v>
      </c>
      <c r="F121" s="163">
        <f t="shared" ref="F121" si="113">-F114-F120</f>
        <v>0</v>
      </c>
      <c r="G121" s="163">
        <f t="shared" ref="G121" si="114">-G114-G120</f>
        <v>0</v>
      </c>
      <c r="H121" s="163">
        <f t="shared" ref="H121" si="115">-H114-H120</f>
        <v>0</v>
      </c>
      <c r="I121" s="163">
        <f t="shared" ref="I121" si="116">-I114-I120</f>
        <v>0</v>
      </c>
      <c r="J121" s="163">
        <f t="shared" ref="J121" si="117">-J114-J120</f>
        <v>0</v>
      </c>
      <c r="K121" s="163">
        <f t="shared" ref="K121" si="118">-K114-K120</f>
        <v>0</v>
      </c>
      <c r="L121" s="465">
        <f t="shared" ref="L121" si="119">SUM(E121:K121)</f>
        <v>0</v>
      </c>
      <c r="N121" s="455">
        <v>13</v>
      </c>
      <c r="O121" s="441" t="s">
        <v>330</v>
      </c>
      <c r="P121" s="404" t="s">
        <v>468</v>
      </c>
      <c r="Q121" s="163">
        <f>-Q114-Q120</f>
        <v>0</v>
      </c>
      <c r="R121" s="163">
        <f t="shared" ref="R121" si="120">-R114-R120</f>
        <v>0</v>
      </c>
      <c r="S121" s="163">
        <f t="shared" ref="S121" si="121">-S114-S120</f>
        <v>0</v>
      </c>
      <c r="T121" s="163">
        <f t="shared" ref="T121" si="122">-T114-T120</f>
        <v>0</v>
      </c>
      <c r="U121" s="163">
        <f t="shared" ref="U121" si="123">-U114-U120</f>
        <v>0</v>
      </c>
      <c r="V121" s="163">
        <f t="shared" ref="V121" si="124">-V114-V120</f>
        <v>0</v>
      </c>
      <c r="W121" s="163">
        <f t="shared" ref="W121" si="125">-W114-W120</f>
        <v>0</v>
      </c>
      <c r="X121" s="465">
        <f t="shared" si="108"/>
        <v>0</v>
      </c>
    </row>
    <row r="122" spans="2:24" ht="15" collapsed="1" thickBot="1" x14ac:dyDescent="0.25"/>
    <row r="123" spans="2:24" ht="15" x14ac:dyDescent="0.25">
      <c r="B123" s="621"/>
      <c r="C123" s="622"/>
      <c r="D123" s="399"/>
      <c r="E123" s="680"/>
      <c r="F123" s="681"/>
      <c r="G123" s="682"/>
      <c r="H123" s="683" t="str">
        <f>'Key inputs'!F34</f>
        <v>Total</v>
      </c>
      <c r="I123" s="681"/>
      <c r="J123" s="682"/>
      <c r="K123" s="681"/>
      <c r="L123" s="684"/>
      <c r="N123" s="621"/>
      <c r="O123" s="622"/>
      <c r="P123" s="399"/>
      <c r="Q123" s="680"/>
      <c r="R123" s="681"/>
      <c r="S123" s="682"/>
      <c r="T123" s="683" t="s">
        <v>98</v>
      </c>
      <c r="U123" s="681"/>
      <c r="V123" s="682"/>
      <c r="W123" s="681"/>
      <c r="X123" s="684"/>
    </row>
    <row r="124" spans="2:24" ht="15" x14ac:dyDescent="0.2">
      <c r="B124" s="626"/>
      <c r="C124" s="625">
        <f>C107</f>
        <v>2025</v>
      </c>
      <c r="D124" s="400" t="s">
        <v>192</v>
      </c>
      <c r="E124" s="327" t="s">
        <v>462</v>
      </c>
      <c r="F124" s="296" t="s">
        <v>463</v>
      </c>
      <c r="G124" s="296" t="s">
        <v>464</v>
      </c>
      <c r="H124" s="314" t="s">
        <v>465</v>
      </c>
      <c r="I124" s="314" t="s">
        <v>466</v>
      </c>
      <c r="J124" s="314" t="s">
        <v>467</v>
      </c>
      <c r="K124" s="296" t="s">
        <v>286</v>
      </c>
      <c r="L124" s="306" t="s">
        <v>98</v>
      </c>
      <c r="N124" s="626"/>
      <c r="O124" s="625">
        <f>O107</f>
        <v>2024</v>
      </c>
      <c r="P124" s="400" t="s">
        <v>192</v>
      </c>
      <c r="Q124" s="327" t="s">
        <v>462</v>
      </c>
      <c r="R124" s="296" t="s">
        <v>463</v>
      </c>
      <c r="S124" s="296" t="s">
        <v>464</v>
      </c>
      <c r="T124" s="314" t="s">
        <v>465</v>
      </c>
      <c r="U124" s="314" t="s">
        <v>466</v>
      </c>
      <c r="V124" s="314" t="s">
        <v>467</v>
      </c>
      <c r="W124" s="296" t="s">
        <v>286</v>
      </c>
      <c r="X124" s="306" t="s">
        <v>98</v>
      </c>
    </row>
    <row r="125" spans="2:24" ht="15" x14ac:dyDescent="0.2">
      <c r="B125" s="623"/>
      <c r="C125" s="624"/>
      <c r="D125" s="401"/>
      <c r="E125" s="327" t="s">
        <v>474</v>
      </c>
      <c r="F125" s="296" t="s">
        <v>475</v>
      </c>
      <c r="G125" s="296" t="s">
        <v>476</v>
      </c>
      <c r="H125" s="314" t="s">
        <v>477</v>
      </c>
      <c r="I125" s="314" t="s">
        <v>478</v>
      </c>
      <c r="J125" s="314" t="s">
        <v>479</v>
      </c>
      <c r="K125" s="296" t="s">
        <v>480</v>
      </c>
      <c r="L125" s="306" t="s">
        <v>481</v>
      </c>
      <c r="N125" s="623"/>
      <c r="O125" s="624"/>
      <c r="P125" s="401"/>
      <c r="Q125" s="327" t="s">
        <v>474</v>
      </c>
      <c r="R125" s="296" t="s">
        <v>475</v>
      </c>
      <c r="S125" s="296" t="s">
        <v>476</v>
      </c>
      <c r="T125" s="314" t="s">
        <v>477</v>
      </c>
      <c r="U125" s="314" t="s">
        <v>478</v>
      </c>
      <c r="V125" s="314" t="s">
        <v>479</v>
      </c>
      <c r="W125" s="296" t="s">
        <v>480</v>
      </c>
      <c r="X125" s="306" t="s">
        <v>481</v>
      </c>
    </row>
    <row r="126" spans="2:24" x14ac:dyDescent="0.2">
      <c r="B126" s="454">
        <v>1</v>
      </c>
      <c r="C126" s="220" t="s">
        <v>295</v>
      </c>
      <c r="D126" s="402" t="s">
        <v>468</v>
      </c>
      <c r="E126" s="171">
        <f t="shared" ref="E126:L137" si="126">SUM(E7,E24,E41,E58,E75,E92,E109)</f>
        <v>0</v>
      </c>
      <c r="F126" s="148">
        <f t="shared" si="126"/>
        <v>0</v>
      </c>
      <c r="G126" s="148">
        <f t="shared" si="126"/>
        <v>0</v>
      </c>
      <c r="H126" s="148">
        <f t="shared" si="126"/>
        <v>0</v>
      </c>
      <c r="I126" s="148">
        <f t="shared" si="126"/>
        <v>0</v>
      </c>
      <c r="J126" s="148">
        <f t="shared" si="126"/>
        <v>0</v>
      </c>
      <c r="K126" s="148">
        <f t="shared" si="126"/>
        <v>0</v>
      </c>
      <c r="L126" s="164">
        <f t="shared" si="126"/>
        <v>0</v>
      </c>
      <c r="N126" s="454">
        <v>1</v>
      </c>
      <c r="O126" s="220" t="s">
        <v>295</v>
      </c>
      <c r="P126" s="402" t="s">
        <v>468</v>
      </c>
      <c r="Q126" s="171">
        <f>SUM(Q7,Q24,Q41,Q58,Q75,Q92,Q109)</f>
        <v>0</v>
      </c>
      <c r="R126" s="148">
        <f t="shared" ref="R126:X126" si="127">SUM(R7,R24,R41,R58,R75,R92,R109)</f>
        <v>0</v>
      </c>
      <c r="S126" s="148">
        <f t="shared" si="127"/>
        <v>0</v>
      </c>
      <c r="T126" s="148">
        <f t="shared" si="127"/>
        <v>0</v>
      </c>
      <c r="U126" s="148">
        <f t="shared" si="127"/>
        <v>0</v>
      </c>
      <c r="V126" s="148">
        <f t="shared" si="127"/>
        <v>0</v>
      </c>
      <c r="W126" s="148">
        <f t="shared" si="127"/>
        <v>0</v>
      </c>
      <c r="X126" s="164">
        <f t="shared" si="127"/>
        <v>0</v>
      </c>
    </row>
    <row r="127" spans="2:24" x14ac:dyDescent="0.2">
      <c r="B127" s="454">
        <v>2</v>
      </c>
      <c r="C127" s="220" t="s">
        <v>469</v>
      </c>
      <c r="D127" s="402" t="s">
        <v>468</v>
      </c>
      <c r="E127" s="171">
        <f t="shared" si="126"/>
        <v>0</v>
      </c>
      <c r="F127" s="148">
        <f t="shared" si="126"/>
        <v>0</v>
      </c>
      <c r="G127" s="148">
        <f t="shared" si="126"/>
        <v>0</v>
      </c>
      <c r="H127" s="148">
        <f t="shared" si="126"/>
        <v>0</v>
      </c>
      <c r="I127" s="148">
        <f t="shared" si="126"/>
        <v>0</v>
      </c>
      <c r="J127" s="148">
        <f t="shared" si="126"/>
        <v>0</v>
      </c>
      <c r="K127" s="148">
        <f t="shared" si="126"/>
        <v>0</v>
      </c>
      <c r="L127" s="164">
        <f t="shared" si="126"/>
        <v>0</v>
      </c>
      <c r="N127" s="454">
        <v>2</v>
      </c>
      <c r="O127" s="220" t="s">
        <v>469</v>
      </c>
      <c r="P127" s="402" t="s">
        <v>468</v>
      </c>
      <c r="Q127" s="171">
        <f t="shared" ref="Q127:X137" si="128">SUM(Q8,Q25,Q42,Q59,Q76,Q93,Q110)</f>
        <v>0</v>
      </c>
      <c r="R127" s="148">
        <f t="shared" si="128"/>
        <v>0</v>
      </c>
      <c r="S127" s="148">
        <f t="shared" si="128"/>
        <v>0</v>
      </c>
      <c r="T127" s="148">
        <f t="shared" si="128"/>
        <v>0</v>
      </c>
      <c r="U127" s="148">
        <f t="shared" si="128"/>
        <v>0</v>
      </c>
      <c r="V127" s="148">
        <f t="shared" si="128"/>
        <v>0</v>
      </c>
      <c r="W127" s="148">
        <f t="shared" si="128"/>
        <v>0</v>
      </c>
      <c r="X127" s="164">
        <f t="shared" si="128"/>
        <v>0</v>
      </c>
    </row>
    <row r="128" spans="2:24" x14ac:dyDescent="0.2">
      <c r="B128" s="454">
        <v>3</v>
      </c>
      <c r="C128" s="220" t="s">
        <v>38</v>
      </c>
      <c r="D128" s="402" t="s">
        <v>468</v>
      </c>
      <c r="E128" s="171">
        <f t="shared" si="126"/>
        <v>0</v>
      </c>
      <c r="F128" s="148">
        <f t="shared" si="126"/>
        <v>0</v>
      </c>
      <c r="G128" s="148">
        <f t="shared" si="126"/>
        <v>0</v>
      </c>
      <c r="H128" s="148">
        <f t="shared" si="126"/>
        <v>0</v>
      </c>
      <c r="I128" s="148">
        <f t="shared" si="126"/>
        <v>0</v>
      </c>
      <c r="J128" s="148">
        <f t="shared" si="126"/>
        <v>0</v>
      </c>
      <c r="K128" s="148">
        <f t="shared" si="126"/>
        <v>0</v>
      </c>
      <c r="L128" s="164">
        <f t="shared" si="126"/>
        <v>0</v>
      </c>
      <c r="N128" s="454">
        <v>3</v>
      </c>
      <c r="O128" s="220" t="s">
        <v>38</v>
      </c>
      <c r="P128" s="402" t="s">
        <v>468</v>
      </c>
      <c r="Q128" s="171">
        <f t="shared" si="128"/>
        <v>0</v>
      </c>
      <c r="R128" s="148">
        <f t="shared" si="128"/>
        <v>0</v>
      </c>
      <c r="S128" s="148">
        <f t="shared" si="128"/>
        <v>0</v>
      </c>
      <c r="T128" s="148">
        <f t="shared" si="128"/>
        <v>0</v>
      </c>
      <c r="U128" s="148">
        <f t="shared" si="128"/>
        <v>0</v>
      </c>
      <c r="V128" s="148">
        <f t="shared" si="128"/>
        <v>0</v>
      </c>
      <c r="W128" s="148">
        <f t="shared" si="128"/>
        <v>0</v>
      </c>
      <c r="X128" s="164">
        <f t="shared" si="128"/>
        <v>0</v>
      </c>
    </row>
    <row r="129" spans="2:24" x14ac:dyDescent="0.2">
      <c r="B129" s="454">
        <v>4</v>
      </c>
      <c r="C129" s="220" t="s">
        <v>164</v>
      </c>
      <c r="D129" s="402" t="s">
        <v>468</v>
      </c>
      <c r="E129" s="171">
        <f t="shared" si="126"/>
        <v>0</v>
      </c>
      <c r="F129" s="148">
        <f t="shared" si="126"/>
        <v>0</v>
      </c>
      <c r="G129" s="148">
        <f t="shared" si="126"/>
        <v>0</v>
      </c>
      <c r="H129" s="148">
        <f t="shared" si="126"/>
        <v>0</v>
      </c>
      <c r="I129" s="148">
        <f t="shared" si="126"/>
        <v>0</v>
      </c>
      <c r="J129" s="148">
        <f t="shared" si="126"/>
        <v>0</v>
      </c>
      <c r="K129" s="148">
        <f t="shared" si="126"/>
        <v>0</v>
      </c>
      <c r="L129" s="164">
        <f t="shared" si="126"/>
        <v>0</v>
      </c>
      <c r="N129" s="454">
        <v>4</v>
      </c>
      <c r="O129" s="220" t="s">
        <v>164</v>
      </c>
      <c r="P129" s="402" t="s">
        <v>468</v>
      </c>
      <c r="Q129" s="171">
        <f t="shared" si="128"/>
        <v>0</v>
      </c>
      <c r="R129" s="148">
        <f t="shared" si="128"/>
        <v>0</v>
      </c>
      <c r="S129" s="148">
        <f t="shared" si="128"/>
        <v>0</v>
      </c>
      <c r="T129" s="148">
        <f t="shared" si="128"/>
        <v>0</v>
      </c>
      <c r="U129" s="148">
        <f t="shared" si="128"/>
        <v>0</v>
      </c>
      <c r="V129" s="148">
        <f t="shared" si="128"/>
        <v>0</v>
      </c>
      <c r="W129" s="148">
        <f t="shared" si="128"/>
        <v>0</v>
      </c>
      <c r="X129" s="164">
        <f t="shared" si="128"/>
        <v>0</v>
      </c>
    </row>
    <row r="130" spans="2:24" x14ac:dyDescent="0.2">
      <c r="B130" s="454">
        <v>5</v>
      </c>
      <c r="C130" s="220" t="s">
        <v>165</v>
      </c>
      <c r="D130" s="402" t="s">
        <v>468</v>
      </c>
      <c r="E130" s="171">
        <f t="shared" si="126"/>
        <v>0</v>
      </c>
      <c r="F130" s="148">
        <f t="shared" si="126"/>
        <v>0</v>
      </c>
      <c r="G130" s="148">
        <f t="shared" si="126"/>
        <v>0</v>
      </c>
      <c r="H130" s="148">
        <f t="shared" si="126"/>
        <v>0</v>
      </c>
      <c r="I130" s="148">
        <f t="shared" si="126"/>
        <v>0</v>
      </c>
      <c r="J130" s="148">
        <f t="shared" si="126"/>
        <v>0</v>
      </c>
      <c r="K130" s="148">
        <f t="shared" si="126"/>
        <v>0</v>
      </c>
      <c r="L130" s="164">
        <f t="shared" si="126"/>
        <v>0</v>
      </c>
      <c r="N130" s="454">
        <v>5</v>
      </c>
      <c r="O130" s="220" t="s">
        <v>165</v>
      </c>
      <c r="P130" s="402" t="s">
        <v>468</v>
      </c>
      <c r="Q130" s="171">
        <f t="shared" si="128"/>
        <v>0</v>
      </c>
      <c r="R130" s="148">
        <f t="shared" si="128"/>
        <v>0</v>
      </c>
      <c r="S130" s="148">
        <f t="shared" si="128"/>
        <v>0</v>
      </c>
      <c r="T130" s="148">
        <f t="shared" si="128"/>
        <v>0</v>
      </c>
      <c r="U130" s="148">
        <f t="shared" si="128"/>
        <v>0</v>
      </c>
      <c r="V130" s="148">
        <f t="shared" si="128"/>
        <v>0</v>
      </c>
      <c r="W130" s="148">
        <f t="shared" si="128"/>
        <v>0</v>
      </c>
      <c r="X130" s="164">
        <f t="shared" si="128"/>
        <v>0</v>
      </c>
    </row>
    <row r="131" spans="2:24" ht="15" x14ac:dyDescent="0.2">
      <c r="B131" s="454">
        <v>6</v>
      </c>
      <c r="C131" s="218" t="s">
        <v>325</v>
      </c>
      <c r="D131" s="403" t="s">
        <v>468</v>
      </c>
      <c r="E131" s="171">
        <f t="shared" si="126"/>
        <v>0</v>
      </c>
      <c r="F131" s="148">
        <f t="shared" si="126"/>
        <v>0</v>
      </c>
      <c r="G131" s="148">
        <f t="shared" si="126"/>
        <v>0</v>
      </c>
      <c r="H131" s="148">
        <f t="shared" si="126"/>
        <v>0</v>
      </c>
      <c r="I131" s="148">
        <f t="shared" si="126"/>
        <v>0</v>
      </c>
      <c r="J131" s="148">
        <f t="shared" si="126"/>
        <v>0</v>
      </c>
      <c r="K131" s="148">
        <f t="shared" si="126"/>
        <v>0</v>
      </c>
      <c r="L131" s="164">
        <f t="shared" si="126"/>
        <v>0</v>
      </c>
      <c r="N131" s="454">
        <v>6</v>
      </c>
      <c r="O131" s="218" t="s">
        <v>325</v>
      </c>
      <c r="P131" s="403" t="s">
        <v>468</v>
      </c>
      <c r="Q131" s="171">
        <f t="shared" si="128"/>
        <v>0</v>
      </c>
      <c r="R131" s="148">
        <f t="shared" si="128"/>
        <v>0</v>
      </c>
      <c r="S131" s="148">
        <f t="shared" si="128"/>
        <v>0</v>
      </c>
      <c r="T131" s="148">
        <f t="shared" si="128"/>
        <v>0</v>
      </c>
      <c r="U131" s="148">
        <f t="shared" si="128"/>
        <v>0</v>
      </c>
      <c r="V131" s="148">
        <f t="shared" si="128"/>
        <v>0</v>
      </c>
      <c r="W131" s="148">
        <f t="shared" si="128"/>
        <v>0</v>
      </c>
      <c r="X131" s="164">
        <f t="shared" si="128"/>
        <v>0</v>
      </c>
    </row>
    <row r="132" spans="2:24" x14ac:dyDescent="0.2">
      <c r="B132" s="454">
        <v>7</v>
      </c>
      <c r="C132" s="220" t="s">
        <v>166</v>
      </c>
      <c r="D132" s="402" t="s">
        <v>468</v>
      </c>
      <c r="E132" s="171">
        <f t="shared" si="126"/>
        <v>0</v>
      </c>
      <c r="F132" s="148">
        <f t="shared" si="126"/>
        <v>0</v>
      </c>
      <c r="G132" s="148">
        <f t="shared" si="126"/>
        <v>0</v>
      </c>
      <c r="H132" s="148">
        <f t="shared" si="126"/>
        <v>0</v>
      </c>
      <c r="I132" s="148">
        <f t="shared" si="126"/>
        <v>0</v>
      </c>
      <c r="J132" s="148">
        <f t="shared" si="126"/>
        <v>0</v>
      </c>
      <c r="K132" s="148">
        <f t="shared" si="126"/>
        <v>0</v>
      </c>
      <c r="L132" s="164">
        <f t="shared" si="126"/>
        <v>0</v>
      </c>
      <c r="N132" s="454">
        <v>7</v>
      </c>
      <c r="O132" s="220" t="s">
        <v>166</v>
      </c>
      <c r="P132" s="402" t="s">
        <v>468</v>
      </c>
      <c r="Q132" s="171">
        <f t="shared" si="128"/>
        <v>0</v>
      </c>
      <c r="R132" s="148">
        <f t="shared" si="128"/>
        <v>0</v>
      </c>
      <c r="S132" s="148">
        <f t="shared" si="128"/>
        <v>0</v>
      </c>
      <c r="T132" s="148">
        <f t="shared" si="128"/>
        <v>0</v>
      </c>
      <c r="U132" s="148">
        <f t="shared" si="128"/>
        <v>0</v>
      </c>
      <c r="V132" s="148">
        <f t="shared" si="128"/>
        <v>0</v>
      </c>
      <c r="W132" s="148">
        <f t="shared" si="128"/>
        <v>0</v>
      </c>
      <c r="X132" s="164">
        <f t="shared" si="128"/>
        <v>0</v>
      </c>
    </row>
    <row r="133" spans="2:24" x14ac:dyDescent="0.2">
      <c r="B133" s="454">
        <v>8</v>
      </c>
      <c r="C133" s="220" t="s">
        <v>339</v>
      </c>
      <c r="D133" s="402" t="s">
        <v>468</v>
      </c>
      <c r="E133" s="171">
        <f t="shared" si="126"/>
        <v>0</v>
      </c>
      <c r="F133" s="148">
        <f t="shared" si="126"/>
        <v>0</v>
      </c>
      <c r="G133" s="148">
        <f t="shared" si="126"/>
        <v>0</v>
      </c>
      <c r="H133" s="148">
        <f t="shared" si="126"/>
        <v>0</v>
      </c>
      <c r="I133" s="148">
        <f t="shared" si="126"/>
        <v>0</v>
      </c>
      <c r="J133" s="148">
        <f t="shared" si="126"/>
        <v>0</v>
      </c>
      <c r="K133" s="148">
        <f t="shared" si="126"/>
        <v>0</v>
      </c>
      <c r="L133" s="164">
        <f t="shared" si="126"/>
        <v>0</v>
      </c>
      <c r="N133" s="454">
        <v>8</v>
      </c>
      <c r="O133" s="220" t="s">
        <v>339</v>
      </c>
      <c r="P133" s="402" t="s">
        <v>468</v>
      </c>
      <c r="Q133" s="171">
        <f t="shared" si="128"/>
        <v>0</v>
      </c>
      <c r="R133" s="148">
        <f t="shared" si="128"/>
        <v>0</v>
      </c>
      <c r="S133" s="148">
        <f t="shared" si="128"/>
        <v>0</v>
      </c>
      <c r="T133" s="148">
        <f t="shared" si="128"/>
        <v>0</v>
      </c>
      <c r="U133" s="148">
        <f t="shared" si="128"/>
        <v>0</v>
      </c>
      <c r="V133" s="148">
        <f t="shared" si="128"/>
        <v>0</v>
      </c>
      <c r="W133" s="148">
        <f t="shared" si="128"/>
        <v>0</v>
      </c>
      <c r="X133" s="164">
        <f t="shared" si="128"/>
        <v>0</v>
      </c>
    </row>
    <row r="134" spans="2:24" x14ac:dyDescent="0.2">
      <c r="B134" s="454">
        <v>9</v>
      </c>
      <c r="C134" s="220" t="s">
        <v>341</v>
      </c>
      <c r="D134" s="402" t="s">
        <v>468</v>
      </c>
      <c r="E134" s="171">
        <f t="shared" si="126"/>
        <v>0</v>
      </c>
      <c r="F134" s="148">
        <f t="shared" si="126"/>
        <v>0</v>
      </c>
      <c r="G134" s="148">
        <f t="shared" si="126"/>
        <v>0</v>
      </c>
      <c r="H134" s="148">
        <f t="shared" si="126"/>
        <v>0</v>
      </c>
      <c r="I134" s="148">
        <f t="shared" si="126"/>
        <v>0</v>
      </c>
      <c r="J134" s="148">
        <f t="shared" si="126"/>
        <v>0</v>
      </c>
      <c r="K134" s="148">
        <f t="shared" si="126"/>
        <v>0</v>
      </c>
      <c r="L134" s="164">
        <f t="shared" si="126"/>
        <v>0</v>
      </c>
      <c r="N134" s="454">
        <v>9</v>
      </c>
      <c r="O134" s="220" t="s">
        <v>341</v>
      </c>
      <c r="P134" s="402" t="s">
        <v>468</v>
      </c>
      <c r="Q134" s="171">
        <f t="shared" si="128"/>
        <v>0</v>
      </c>
      <c r="R134" s="148">
        <f t="shared" si="128"/>
        <v>0</v>
      </c>
      <c r="S134" s="148">
        <f t="shared" si="128"/>
        <v>0</v>
      </c>
      <c r="T134" s="148">
        <f t="shared" si="128"/>
        <v>0</v>
      </c>
      <c r="U134" s="148">
        <f t="shared" si="128"/>
        <v>0</v>
      </c>
      <c r="V134" s="148">
        <f t="shared" si="128"/>
        <v>0</v>
      </c>
      <c r="W134" s="148">
        <f t="shared" si="128"/>
        <v>0</v>
      </c>
      <c r="X134" s="164">
        <f t="shared" si="128"/>
        <v>0</v>
      </c>
    </row>
    <row r="135" spans="2:24" x14ac:dyDescent="0.2">
      <c r="B135" s="454">
        <v>10</v>
      </c>
      <c r="C135" s="220" t="s">
        <v>40</v>
      </c>
      <c r="D135" s="402" t="s">
        <v>468</v>
      </c>
      <c r="E135" s="171">
        <f t="shared" si="126"/>
        <v>0</v>
      </c>
      <c r="F135" s="148">
        <f t="shared" si="126"/>
        <v>0</v>
      </c>
      <c r="G135" s="148">
        <f t="shared" si="126"/>
        <v>0</v>
      </c>
      <c r="H135" s="148">
        <f t="shared" si="126"/>
        <v>0</v>
      </c>
      <c r="I135" s="148">
        <f t="shared" si="126"/>
        <v>0</v>
      </c>
      <c r="J135" s="148">
        <f t="shared" si="126"/>
        <v>0</v>
      </c>
      <c r="K135" s="148">
        <f t="shared" si="126"/>
        <v>0</v>
      </c>
      <c r="L135" s="164">
        <f t="shared" si="126"/>
        <v>0</v>
      </c>
      <c r="N135" s="454">
        <v>10</v>
      </c>
      <c r="O135" s="220" t="s">
        <v>40</v>
      </c>
      <c r="P135" s="402" t="s">
        <v>468</v>
      </c>
      <c r="Q135" s="171">
        <f t="shared" si="128"/>
        <v>0</v>
      </c>
      <c r="R135" s="148">
        <f t="shared" si="128"/>
        <v>0</v>
      </c>
      <c r="S135" s="148">
        <f t="shared" si="128"/>
        <v>0</v>
      </c>
      <c r="T135" s="148">
        <f t="shared" si="128"/>
        <v>0</v>
      </c>
      <c r="U135" s="148">
        <f t="shared" si="128"/>
        <v>0</v>
      </c>
      <c r="V135" s="148">
        <f t="shared" si="128"/>
        <v>0</v>
      </c>
      <c r="W135" s="148">
        <f t="shared" si="128"/>
        <v>0</v>
      </c>
      <c r="X135" s="164">
        <f t="shared" si="128"/>
        <v>0</v>
      </c>
    </row>
    <row r="136" spans="2:24" x14ac:dyDescent="0.2">
      <c r="B136" s="454">
        <v>11</v>
      </c>
      <c r="C136" s="220" t="s">
        <v>352</v>
      </c>
      <c r="D136" s="402" t="s">
        <v>468</v>
      </c>
      <c r="E136" s="171">
        <f t="shared" si="126"/>
        <v>0</v>
      </c>
      <c r="F136" s="148">
        <f t="shared" si="126"/>
        <v>0</v>
      </c>
      <c r="G136" s="148">
        <f t="shared" si="126"/>
        <v>0</v>
      </c>
      <c r="H136" s="148">
        <f t="shared" si="126"/>
        <v>0</v>
      </c>
      <c r="I136" s="148">
        <f t="shared" si="126"/>
        <v>0</v>
      </c>
      <c r="J136" s="148">
        <f t="shared" si="126"/>
        <v>0</v>
      </c>
      <c r="K136" s="148">
        <f t="shared" si="126"/>
        <v>0</v>
      </c>
      <c r="L136" s="164">
        <f t="shared" si="126"/>
        <v>0</v>
      </c>
      <c r="N136" s="454">
        <v>11</v>
      </c>
      <c r="O136" s="220" t="s">
        <v>352</v>
      </c>
      <c r="P136" s="402" t="s">
        <v>468</v>
      </c>
      <c r="Q136" s="171">
        <f t="shared" si="128"/>
        <v>0</v>
      </c>
      <c r="R136" s="148">
        <f t="shared" si="128"/>
        <v>0</v>
      </c>
      <c r="S136" s="148">
        <f t="shared" si="128"/>
        <v>0</v>
      </c>
      <c r="T136" s="148">
        <f t="shared" si="128"/>
        <v>0</v>
      </c>
      <c r="U136" s="148">
        <f t="shared" si="128"/>
        <v>0</v>
      </c>
      <c r="V136" s="148">
        <f t="shared" si="128"/>
        <v>0</v>
      </c>
      <c r="W136" s="148">
        <f t="shared" si="128"/>
        <v>0</v>
      </c>
      <c r="X136" s="164">
        <f t="shared" si="128"/>
        <v>0</v>
      </c>
    </row>
    <row r="137" spans="2:24" ht="15" x14ac:dyDescent="0.2">
      <c r="B137" s="454">
        <v>12</v>
      </c>
      <c r="C137" s="218" t="s">
        <v>354</v>
      </c>
      <c r="D137" s="403" t="s">
        <v>468</v>
      </c>
      <c r="E137" s="171">
        <f t="shared" si="126"/>
        <v>0</v>
      </c>
      <c r="F137" s="148">
        <f t="shared" si="126"/>
        <v>0</v>
      </c>
      <c r="G137" s="148">
        <f t="shared" si="126"/>
        <v>0</v>
      </c>
      <c r="H137" s="148">
        <f t="shared" si="126"/>
        <v>0</v>
      </c>
      <c r="I137" s="148">
        <f t="shared" si="126"/>
        <v>0</v>
      </c>
      <c r="J137" s="148">
        <f t="shared" si="126"/>
        <v>0</v>
      </c>
      <c r="K137" s="148">
        <f t="shared" si="126"/>
        <v>0</v>
      </c>
      <c r="L137" s="164">
        <f t="shared" si="126"/>
        <v>0</v>
      </c>
      <c r="N137" s="454">
        <v>12</v>
      </c>
      <c r="O137" s="335" t="s">
        <v>354</v>
      </c>
      <c r="P137" s="403" t="s">
        <v>468</v>
      </c>
      <c r="Q137" s="171">
        <f t="shared" si="128"/>
        <v>0</v>
      </c>
      <c r="R137" s="148">
        <f t="shared" si="128"/>
        <v>0</v>
      </c>
      <c r="S137" s="148">
        <f t="shared" si="128"/>
        <v>0</v>
      </c>
      <c r="T137" s="148">
        <f t="shared" si="128"/>
        <v>0</v>
      </c>
      <c r="U137" s="148">
        <f t="shared" si="128"/>
        <v>0</v>
      </c>
      <c r="V137" s="148">
        <f t="shared" si="128"/>
        <v>0</v>
      </c>
      <c r="W137" s="148">
        <f t="shared" si="128"/>
        <v>0</v>
      </c>
      <c r="X137" s="164">
        <f t="shared" si="128"/>
        <v>0</v>
      </c>
    </row>
    <row r="138" spans="2:24" ht="15.75" thickBot="1" x14ac:dyDescent="0.25">
      <c r="B138" s="455">
        <v>13</v>
      </c>
      <c r="C138" s="441" t="s">
        <v>330</v>
      </c>
      <c r="D138" s="404" t="s">
        <v>468</v>
      </c>
      <c r="E138" s="163">
        <f>-E131-E137</f>
        <v>0</v>
      </c>
      <c r="F138" s="163">
        <f t="shared" ref="F138" si="129">-F131-F137</f>
        <v>0</v>
      </c>
      <c r="G138" s="163">
        <f t="shared" ref="G138" si="130">-G131-G137</f>
        <v>0</v>
      </c>
      <c r="H138" s="163">
        <f t="shared" ref="H138" si="131">-H131-H137</f>
        <v>0</v>
      </c>
      <c r="I138" s="163">
        <f t="shared" ref="I138" si="132">-I131-I137</f>
        <v>0</v>
      </c>
      <c r="J138" s="163">
        <f t="shared" ref="J138" si="133">-J131-J137</f>
        <v>0</v>
      </c>
      <c r="K138" s="163">
        <f t="shared" ref="K138" si="134">-K131-K137</f>
        <v>0</v>
      </c>
      <c r="L138" s="465">
        <f t="shared" ref="L138" si="135">SUM(E138:K138)</f>
        <v>0</v>
      </c>
      <c r="N138" s="455">
        <v>13</v>
      </c>
      <c r="O138" s="441" t="s">
        <v>330</v>
      </c>
      <c r="P138" s="404" t="s">
        <v>468</v>
      </c>
      <c r="Q138" s="163">
        <f>-Q131-Q137</f>
        <v>0</v>
      </c>
      <c r="R138" s="163">
        <f t="shared" ref="R138" si="136">-R131-R137</f>
        <v>0</v>
      </c>
      <c r="S138" s="163">
        <f t="shared" ref="S138" si="137">-S131-S137</f>
        <v>0</v>
      </c>
      <c r="T138" s="163">
        <f t="shared" ref="T138" si="138">-T131-T137</f>
        <v>0</v>
      </c>
      <c r="U138" s="163">
        <f t="shared" ref="U138" si="139">-U131-U137</f>
        <v>0</v>
      </c>
      <c r="V138" s="163">
        <f t="shared" ref="V138" si="140">-V131-V137</f>
        <v>0</v>
      </c>
      <c r="W138" s="163">
        <f t="shared" ref="W138" si="141">-W131-W137</f>
        <v>0</v>
      </c>
      <c r="X138" s="465">
        <f t="shared" ref="X138" si="142">SUM(X19,X36,X53,X70,X87,X104,X121)</f>
        <v>0</v>
      </c>
    </row>
  </sheetData>
  <sheetProtection algorithmName="SHA-512" hashValue="S8jv9tkb0Hs3cNISH0/lY+gRd2/z7MfddjgnRSy4EDukNdnQWVtXfmkGuvU6BocvwNIARC+KmZ6++K9yans9tQ==" saltValue="lB1r5ibXVYFDYKwBIHwmsQ==" spinCount="100000" sheet="1" formatColumns="0" formatRows="0" selectLockedCells="1" pivotTables="0"/>
  <hyperlinks>
    <hyperlink ref="F2" location="Content!A1" display="&lt;&lt;&lt; Back to ToC" xr:uid="{AA069B68-9B79-4950-AB1B-88D3F1EDB468}"/>
  </hyperlinks>
  <pageMargins left="0.7" right="0.7" top="0.75" bottom="0.75" header="0.3" footer="0.3"/>
  <pageSetup paperSize="9" scale="47" fitToHeight="0" orientation="landscape" r:id="rId1"/>
  <headerFooter>
    <oddFooter>&amp;C
_x000D_&amp;1#&amp;"Calibri"&amp;10&amp;K000000 Classification: Unclassified</oddFooter>
  </headerFooter>
  <rowBreaks count="1" manualBreakCount="1">
    <brk id="37" max="16383" man="1"/>
  </rowBreaks>
  <colBreaks count="1" manualBreakCount="1">
    <brk id="13" max="1048575" man="1"/>
  </colBreaks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8B0C5D5-5081-4C97-A04D-977EA32DA6A9}">
  <sheetPr codeName="Sheet18"/>
  <dimension ref="B1:L74"/>
  <sheetViews>
    <sheetView showGridLines="0" view="pageBreakPreview" zoomScale="85" zoomScaleNormal="70" zoomScaleSheetLayoutView="85" workbookViewId="0">
      <selection activeCell="K25" sqref="K25:L29"/>
    </sheetView>
  </sheetViews>
  <sheetFormatPr defaultColWidth="9.28515625" defaultRowHeight="14.25" outlineLevelRow="1" outlineLevelCol="1" x14ac:dyDescent="0.2"/>
  <cols>
    <col min="1" max="1" width="3.7109375" style="9" customWidth="1"/>
    <col min="2" max="2" width="2.5703125" style="458" customWidth="1"/>
    <col min="3" max="3" width="41.7109375" style="9" bestFit="1" customWidth="1"/>
    <col min="4" max="4" width="24.28515625" style="9" hidden="1" customWidth="1" outlineLevel="1"/>
    <col min="5" max="5" width="20.7109375" style="9" customWidth="1" collapsed="1"/>
    <col min="6" max="6" width="20.7109375" style="9" customWidth="1"/>
    <col min="7" max="7" width="13.28515625" style="9" customWidth="1"/>
    <col min="8" max="8" width="2.5703125" style="458" customWidth="1"/>
    <col min="9" max="9" width="41.7109375" style="9" bestFit="1" customWidth="1"/>
    <col min="10" max="10" width="24.28515625" style="9" hidden="1" customWidth="1" outlineLevel="1"/>
    <col min="11" max="11" width="20.7109375" style="9" customWidth="1" collapsed="1"/>
    <col min="12" max="12" width="20.7109375" style="9" customWidth="1"/>
    <col min="13" max="16384" width="9.28515625" style="9"/>
  </cols>
  <sheetData>
    <row r="1" spans="2:12" s="295" customFormat="1" x14ac:dyDescent="0.2">
      <c r="B1" s="453"/>
      <c r="H1" s="453"/>
    </row>
    <row r="2" spans="2:12" s="295" customFormat="1" ht="15" x14ac:dyDescent="0.2">
      <c r="B2" s="453"/>
      <c r="C2" s="293" t="s">
        <v>482</v>
      </c>
      <c r="D2" s="329"/>
      <c r="F2" s="301" t="s">
        <v>189</v>
      </c>
      <c r="H2" s="453"/>
      <c r="I2" s="293" t="str">
        <f>LEFT(K4,4) &amp; " - Sensitivity analysis to market risks "</f>
        <v>2024 - Sensitivity analysis to market risks </v>
      </c>
      <c r="J2" s="329"/>
      <c r="L2" s="301"/>
    </row>
    <row r="3" spans="2:12" s="295" customFormat="1" ht="15" thickBot="1" x14ac:dyDescent="0.25">
      <c r="B3" s="453"/>
      <c r="C3" s="294" t="str">
        <f>"Figures in thousands of "&amp;'Key inputs'!G28</f>
        <v>Figures in thousands of GBP</v>
      </c>
      <c r="D3" s="302"/>
      <c r="F3" s="301"/>
      <c r="H3" s="453"/>
      <c r="I3" s="294" t="str">
        <f>"Figures in thousands of "&amp;'Key inputs'!H28</f>
        <v>Figures in thousands of GBP</v>
      </c>
      <c r="J3" s="302"/>
      <c r="L3" s="301"/>
    </row>
    <row r="4" spans="2:12" s="295" customFormat="1" ht="15" x14ac:dyDescent="0.2">
      <c r="B4" s="592"/>
      <c r="C4" s="328" t="str">
        <f>_xlfn.CONCAT("Year", " ",  'Key inputs'!C33)</f>
        <v>Year 2025</v>
      </c>
      <c r="D4" s="406"/>
      <c r="E4" s="303" t="str">
        <f>'Key inputs'!C34</f>
        <v>2025 UY</v>
      </c>
      <c r="F4" s="304" t="str">
        <f>E4</f>
        <v>2025 UY</v>
      </c>
      <c r="H4" s="595"/>
      <c r="I4" s="620" t="str">
        <f>_xlfn.CONCAT("Year", " ",  'Key inputs'!G33)</f>
        <v>Year 2024</v>
      </c>
      <c r="J4" s="406"/>
      <c r="K4" s="323" t="str">
        <f>'Key inputs'!G34</f>
        <v>2024 UY</v>
      </c>
      <c r="L4" s="304" t="str">
        <f>K4</f>
        <v>2024 UY</v>
      </c>
    </row>
    <row r="5" spans="2:12" s="295" customFormat="1" ht="30" x14ac:dyDescent="0.2">
      <c r="B5" s="600"/>
      <c r="C5" s="604"/>
      <c r="D5" s="407" t="s">
        <v>192</v>
      </c>
      <c r="E5" s="320" t="s">
        <v>483</v>
      </c>
      <c r="F5" s="332" t="s">
        <v>484</v>
      </c>
      <c r="H5" s="600"/>
      <c r="I5" s="604"/>
      <c r="J5" s="407" t="s">
        <v>192</v>
      </c>
      <c r="K5" s="319" t="s">
        <v>483</v>
      </c>
      <c r="L5" s="332" t="s">
        <v>484</v>
      </c>
    </row>
    <row r="6" spans="2:12" s="295" customFormat="1" ht="15" x14ac:dyDescent="0.2">
      <c r="B6" s="472"/>
      <c r="C6" s="335" t="s">
        <v>485</v>
      </c>
      <c r="D6" s="431"/>
      <c r="E6" s="336" t="s">
        <v>193</v>
      </c>
      <c r="F6" s="337" t="s">
        <v>194</v>
      </c>
      <c r="H6" s="472"/>
      <c r="I6" s="335" t="s">
        <v>485</v>
      </c>
      <c r="J6" s="431"/>
      <c r="K6" s="338" t="s">
        <v>193</v>
      </c>
      <c r="L6" s="337" t="s">
        <v>194</v>
      </c>
    </row>
    <row r="7" spans="2:12" x14ac:dyDescent="0.2">
      <c r="B7" s="473">
        <v>1</v>
      </c>
      <c r="C7" s="219" t="s">
        <v>486</v>
      </c>
      <c r="D7" s="432" t="s">
        <v>487</v>
      </c>
      <c r="E7" s="131"/>
      <c r="F7" s="544"/>
      <c r="H7" s="473">
        <v>1</v>
      </c>
      <c r="I7" s="219" t="s">
        <v>486</v>
      </c>
      <c r="J7" s="432" t="s">
        <v>487</v>
      </c>
      <c r="K7" s="119"/>
      <c r="L7" s="121"/>
    </row>
    <row r="8" spans="2:12" x14ac:dyDescent="0.2">
      <c r="B8" s="454">
        <v>2</v>
      </c>
      <c r="C8" s="220" t="s">
        <v>488</v>
      </c>
      <c r="D8" s="432" t="s">
        <v>487</v>
      </c>
      <c r="E8" s="131"/>
      <c r="F8" s="545"/>
      <c r="H8" s="454">
        <v>2</v>
      </c>
      <c r="I8" s="220" t="s">
        <v>488</v>
      </c>
      <c r="J8" s="432" t="s">
        <v>487</v>
      </c>
      <c r="K8" s="222"/>
      <c r="L8" s="224"/>
    </row>
    <row r="9" spans="2:12" ht="15" x14ac:dyDescent="0.2">
      <c r="B9" s="454"/>
      <c r="C9" s="218" t="s">
        <v>489</v>
      </c>
      <c r="D9" s="432"/>
      <c r="E9" s="214"/>
      <c r="F9" s="215"/>
      <c r="H9" s="454"/>
      <c r="I9" s="218" t="s">
        <v>489</v>
      </c>
      <c r="J9" s="432"/>
      <c r="K9" s="50"/>
      <c r="L9" s="215"/>
    </row>
    <row r="10" spans="2:12" x14ac:dyDescent="0.2">
      <c r="B10" s="454">
        <v>3</v>
      </c>
      <c r="C10" s="220" t="s">
        <v>490</v>
      </c>
      <c r="D10" s="432" t="s">
        <v>487</v>
      </c>
      <c r="E10" s="131"/>
      <c r="F10" s="209"/>
      <c r="H10" s="454">
        <v>3</v>
      </c>
      <c r="I10" s="220" t="s">
        <v>490</v>
      </c>
      <c r="J10" s="432" t="s">
        <v>487</v>
      </c>
      <c r="K10" s="223"/>
      <c r="L10" s="225"/>
    </row>
    <row r="11" spans="2:12" ht="15" thickBot="1" x14ac:dyDescent="0.25">
      <c r="B11" s="455">
        <v>4</v>
      </c>
      <c r="C11" s="221" t="s">
        <v>491</v>
      </c>
      <c r="D11" s="408" t="s">
        <v>487</v>
      </c>
      <c r="E11" s="546"/>
      <c r="F11" s="547"/>
      <c r="H11" s="455">
        <v>4</v>
      </c>
      <c r="I11" s="221" t="s">
        <v>491</v>
      </c>
      <c r="J11" s="408" t="s">
        <v>487</v>
      </c>
      <c r="K11" s="548"/>
      <c r="L11" s="549"/>
    </row>
    <row r="12" spans="2:12" ht="15" thickBot="1" x14ac:dyDescent="0.25">
      <c r="C12" s="5"/>
      <c r="D12" s="5"/>
      <c r="I12" s="5"/>
      <c r="J12" s="5"/>
    </row>
    <row r="13" spans="2:12" s="295" customFormat="1" ht="15" x14ac:dyDescent="0.2">
      <c r="B13" s="592"/>
      <c r="C13" s="328" t="str">
        <f>C4</f>
        <v>Year 2025</v>
      </c>
      <c r="D13" s="406"/>
      <c r="E13" s="303" t="str">
        <f>'Key inputs'!D34</f>
        <v>2024 UY</v>
      </c>
      <c r="F13" s="304" t="str">
        <f>E13</f>
        <v>2024 UY</v>
      </c>
      <c r="H13" s="595"/>
      <c r="I13" s="620" t="str">
        <f>I4</f>
        <v>Year 2024</v>
      </c>
      <c r="J13" s="406"/>
      <c r="K13" s="323" t="str">
        <f>'Key inputs'!H34</f>
        <v>2023 UY</v>
      </c>
      <c r="L13" s="304" t="str">
        <f>K13</f>
        <v>2023 UY</v>
      </c>
    </row>
    <row r="14" spans="2:12" ht="30" x14ac:dyDescent="0.2">
      <c r="B14" s="600"/>
      <c r="C14" s="604"/>
      <c r="D14" s="407" t="s">
        <v>192</v>
      </c>
      <c r="E14" s="320" t="s">
        <v>483</v>
      </c>
      <c r="F14" s="332" t="s">
        <v>484</v>
      </c>
      <c r="H14" s="600"/>
      <c r="I14" s="604"/>
      <c r="J14" s="407" t="s">
        <v>192</v>
      </c>
      <c r="K14" s="319" t="s">
        <v>483</v>
      </c>
      <c r="L14" s="332" t="s">
        <v>484</v>
      </c>
    </row>
    <row r="15" spans="2:12" ht="15" x14ac:dyDescent="0.2">
      <c r="B15" s="472"/>
      <c r="C15" s="335" t="s">
        <v>485</v>
      </c>
      <c r="D15" s="431"/>
      <c r="E15" s="336" t="s">
        <v>195</v>
      </c>
      <c r="F15" s="337" t="s">
        <v>196</v>
      </c>
      <c r="H15" s="472"/>
      <c r="I15" s="335" t="s">
        <v>485</v>
      </c>
      <c r="J15" s="431"/>
      <c r="K15" s="338" t="s">
        <v>195</v>
      </c>
      <c r="L15" s="337" t="s">
        <v>196</v>
      </c>
    </row>
    <row r="16" spans="2:12" x14ac:dyDescent="0.2">
      <c r="B16" s="473">
        <v>1</v>
      </c>
      <c r="C16" s="219" t="s">
        <v>486</v>
      </c>
      <c r="D16" s="432" t="s">
        <v>487</v>
      </c>
      <c r="E16" s="131"/>
      <c r="F16" s="544"/>
      <c r="H16" s="473">
        <v>1</v>
      </c>
      <c r="I16" s="219" t="s">
        <v>486</v>
      </c>
      <c r="J16" s="432" t="s">
        <v>487</v>
      </c>
      <c r="K16" s="119"/>
      <c r="L16" s="121"/>
    </row>
    <row r="17" spans="2:12" x14ac:dyDescent="0.2">
      <c r="B17" s="454">
        <v>2</v>
      </c>
      <c r="C17" s="220" t="s">
        <v>488</v>
      </c>
      <c r="D17" s="432" t="s">
        <v>487</v>
      </c>
      <c r="E17" s="131"/>
      <c r="F17" s="545"/>
      <c r="H17" s="454">
        <v>2</v>
      </c>
      <c r="I17" s="220" t="s">
        <v>488</v>
      </c>
      <c r="J17" s="432" t="s">
        <v>487</v>
      </c>
      <c r="K17" s="222"/>
      <c r="L17" s="224"/>
    </row>
    <row r="18" spans="2:12" ht="15" x14ac:dyDescent="0.2">
      <c r="B18" s="454"/>
      <c r="C18" s="218" t="s">
        <v>489</v>
      </c>
      <c r="D18" s="432"/>
      <c r="E18" s="214"/>
      <c r="F18" s="215"/>
      <c r="H18" s="454"/>
      <c r="I18" s="218" t="s">
        <v>489</v>
      </c>
      <c r="J18" s="432"/>
      <c r="K18" s="50"/>
      <c r="L18" s="215"/>
    </row>
    <row r="19" spans="2:12" x14ac:dyDescent="0.2">
      <c r="B19" s="454">
        <v>3</v>
      </c>
      <c r="C19" s="220" t="s">
        <v>490</v>
      </c>
      <c r="D19" s="432" t="s">
        <v>487</v>
      </c>
      <c r="E19" s="131"/>
      <c r="F19" s="209"/>
      <c r="H19" s="454">
        <v>3</v>
      </c>
      <c r="I19" s="220" t="s">
        <v>490</v>
      </c>
      <c r="J19" s="432" t="s">
        <v>487</v>
      </c>
      <c r="K19" s="223"/>
      <c r="L19" s="225"/>
    </row>
    <row r="20" spans="2:12" ht="15" thickBot="1" x14ac:dyDescent="0.25">
      <c r="B20" s="455">
        <v>4</v>
      </c>
      <c r="C20" s="221" t="s">
        <v>491</v>
      </c>
      <c r="D20" s="408" t="s">
        <v>487</v>
      </c>
      <c r="E20" s="546"/>
      <c r="F20" s="547"/>
      <c r="H20" s="455">
        <v>4</v>
      </c>
      <c r="I20" s="221" t="s">
        <v>491</v>
      </c>
      <c r="J20" s="408" t="s">
        <v>487</v>
      </c>
      <c r="K20" s="548"/>
      <c r="L20" s="549"/>
    </row>
    <row r="21" spans="2:12" ht="15" thickBot="1" x14ac:dyDescent="0.25"/>
    <row r="22" spans="2:12" ht="15" x14ac:dyDescent="0.2">
      <c r="B22" s="592"/>
      <c r="C22" s="328" t="str">
        <f>C13</f>
        <v>Year 2025</v>
      </c>
      <c r="D22" s="406"/>
      <c r="E22" s="303" t="str">
        <f>'Key inputs'!E34</f>
        <v>2023 UY</v>
      </c>
      <c r="F22" s="304" t="str">
        <f>E22</f>
        <v>2023 UY</v>
      </c>
      <c r="H22" s="595"/>
      <c r="I22" s="620" t="str">
        <f>I13</f>
        <v>Year 2024</v>
      </c>
      <c r="J22" s="406"/>
      <c r="K22" s="303" t="str">
        <f>'Key inputs'!I34</f>
        <v>2022 UY</v>
      </c>
      <c r="L22" s="304" t="str">
        <f>K22</f>
        <v>2022 UY</v>
      </c>
    </row>
    <row r="23" spans="2:12" ht="30" x14ac:dyDescent="0.2">
      <c r="B23" s="600"/>
      <c r="C23" s="604"/>
      <c r="D23" s="407" t="s">
        <v>192</v>
      </c>
      <c r="E23" s="320" t="s">
        <v>483</v>
      </c>
      <c r="F23" s="332" t="s">
        <v>484</v>
      </c>
      <c r="H23" s="600"/>
      <c r="I23" s="604"/>
      <c r="J23" s="407" t="s">
        <v>192</v>
      </c>
      <c r="K23" s="320" t="s">
        <v>483</v>
      </c>
      <c r="L23" s="332" t="s">
        <v>484</v>
      </c>
    </row>
    <row r="24" spans="2:12" ht="15" x14ac:dyDescent="0.2">
      <c r="B24" s="472"/>
      <c r="C24" s="335" t="s">
        <v>485</v>
      </c>
      <c r="D24" s="431"/>
      <c r="E24" s="336" t="s">
        <v>197</v>
      </c>
      <c r="F24" s="337" t="s">
        <v>198</v>
      </c>
      <c r="H24" s="472"/>
      <c r="I24" s="335" t="s">
        <v>485</v>
      </c>
      <c r="J24" s="431"/>
      <c r="K24" s="336" t="s">
        <v>197</v>
      </c>
      <c r="L24" s="337" t="s">
        <v>198</v>
      </c>
    </row>
    <row r="25" spans="2:12" x14ac:dyDescent="0.2">
      <c r="B25" s="473">
        <v>1</v>
      </c>
      <c r="C25" s="219" t="s">
        <v>486</v>
      </c>
      <c r="D25" s="432" t="s">
        <v>487</v>
      </c>
      <c r="E25" s="131"/>
      <c r="F25" s="544"/>
      <c r="H25" s="473">
        <v>1</v>
      </c>
      <c r="I25" s="219" t="s">
        <v>486</v>
      </c>
      <c r="J25" s="432" t="s">
        <v>487</v>
      </c>
      <c r="K25" s="119"/>
      <c r="L25" s="121"/>
    </row>
    <row r="26" spans="2:12" x14ac:dyDescent="0.2">
      <c r="B26" s="454">
        <v>2</v>
      </c>
      <c r="C26" s="220" t="s">
        <v>488</v>
      </c>
      <c r="D26" s="432" t="s">
        <v>487</v>
      </c>
      <c r="E26" s="131"/>
      <c r="F26" s="545"/>
      <c r="H26" s="454">
        <v>2</v>
      </c>
      <c r="I26" s="220" t="s">
        <v>488</v>
      </c>
      <c r="J26" s="432" t="s">
        <v>487</v>
      </c>
      <c r="K26" s="222"/>
      <c r="L26" s="224"/>
    </row>
    <row r="27" spans="2:12" ht="15" x14ac:dyDescent="0.2">
      <c r="B27" s="454"/>
      <c r="C27" s="218" t="s">
        <v>489</v>
      </c>
      <c r="D27" s="432"/>
      <c r="E27" s="214"/>
      <c r="F27" s="215"/>
      <c r="H27" s="454"/>
      <c r="I27" s="218" t="s">
        <v>489</v>
      </c>
      <c r="J27" s="432"/>
      <c r="K27" s="50"/>
      <c r="L27" s="215"/>
    </row>
    <row r="28" spans="2:12" x14ac:dyDescent="0.2">
      <c r="B28" s="454">
        <v>3</v>
      </c>
      <c r="C28" s="220" t="s">
        <v>490</v>
      </c>
      <c r="D28" s="432" t="s">
        <v>487</v>
      </c>
      <c r="E28" s="131"/>
      <c r="F28" s="209"/>
      <c r="H28" s="454">
        <v>3</v>
      </c>
      <c r="I28" s="220" t="s">
        <v>490</v>
      </c>
      <c r="J28" s="432" t="s">
        <v>487</v>
      </c>
      <c r="K28" s="223"/>
      <c r="L28" s="225"/>
    </row>
    <row r="29" spans="2:12" ht="15" thickBot="1" x14ac:dyDescent="0.25">
      <c r="B29" s="455">
        <v>4</v>
      </c>
      <c r="C29" s="221" t="s">
        <v>491</v>
      </c>
      <c r="D29" s="408" t="s">
        <v>487</v>
      </c>
      <c r="E29" s="546"/>
      <c r="F29" s="547"/>
      <c r="H29" s="455">
        <v>4</v>
      </c>
      <c r="I29" s="221" t="s">
        <v>491</v>
      </c>
      <c r="J29" s="408" t="s">
        <v>487</v>
      </c>
      <c r="K29" s="548"/>
      <c r="L29" s="549"/>
    </row>
    <row r="30" spans="2:12" ht="15" hidden="1" outlineLevel="1" thickBot="1" x14ac:dyDescent="0.25"/>
    <row r="31" spans="2:12" ht="15" hidden="1" outlineLevel="1" x14ac:dyDescent="0.2">
      <c r="B31" s="592"/>
      <c r="C31" s="328" t="str">
        <f>C22</f>
        <v>Year 2025</v>
      </c>
      <c r="D31" s="406"/>
      <c r="E31" s="303" t="str">
        <f>LEFT(E22,4)-1&amp;" UY"</f>
        <v>2022 UY</v>
      </c>
      <c r="F31" s="304" t="str">
        <f>E31</f>
        <v>2022 UY</v>
      </c>
      <c r="H31" s="595"/>
      <c r="I31" s="620" t="str">
        <f>I22</f>
        <v>Year 2024</v>
      </c>
      <c r="J31" s="406"/>
      <c r="K31" s="303" t="str">
        <f>LEFT(K22,4)-1&amp;" UY"</f>
        <v>2021 UY</v>
      </c>
      <c r="L31" s="304" t="str">
        <f>K31</f>
        <v>2021 UY</v>
      </c>
    </row>
    <row r="32" spans="2:12" ht="30" hidden="1" outlineLevel="1" x14ac:dyDescent="0.2">
      <c r="B32" s="600"/>
      <c r="C32" s="604"/>
      <c r="D32" s="407" t="s">
        <v>192</v>
      </c>
      <c r="E32" s="320" t="s">
        <v>483</v>
      </c>
      <c r="F32" s="332" t="s">
        <v>484</v>
      </c>
      <c r="H32" s="600"/>
      <c r="I32" s="604"/>
      <c r="J32" s="407" t="s">
        <v>192</v>
      </c>
      <c r="K32" s="320" t="s">
        <v>483</v>
      </c>
      <c r="L32" s="332" t="s">
        <v>484</v>
      </c>
    </row>
    <row r="33" spans="2:12" ht="15" hidden="1" outlineLevel="1" x14ac:dyDescent="0.2">
      <c r="B33" s="472"/>
      <c r="C33" s="335" t="s">
        <v>485</v>
      </c>
      <c r="D33" s="431"/>
      <c r="E33" s="336" t="s">
        <v>199</v>
      </c>
      <c r="F33" s="337" t="s">
        <v>200</v>
      </c>
      <c r="H33" s="472"/>
      <c r="I33" s="335" t="s">
        <v>485</v>
      </c>
      <c r="J33" s="431"/>
      <c r="K33" s="336" t="s">
        <v>199</v>
      </c>
      <c r="L33" s="337" t="s">
        <v>200</v>
      </c>
    </row>
    <row r="34" spans="2:12" hidden="1" outlineLevel="1" x14ac:dyDescent="0.2">
      <c r="B34" s="473">
        <v>1</v>
      </c>
      <c r="C34" s="219" t="s">
        <v>486</v>
      </c>
      <c r="D34" s="432" t="s">
        <v>487</v>
      </c>
      <c r="E34" s="131"/>
      <c r="F34" s="209"/>
      <c r="H34" s="473">
        <v>1</v>
      </c>
      <c r="I34" s="219" t="s">
        <v>486</v>
      </c>
      <c r="J34" s="432" t="s">
        <v>487</v>
      </c>
      <c r="K34" s="119"/>
      <c r="L34" s="121"/>
    </row>
    <row r="35" spans="2:12" hidden="1" outlineLevel="1" x14ac:dyDescent="0.2">
      <c r="B35" s="454">
        <v>2</v>
      </c>
      <c r="C35" s="220" t="s">
        <v>488</v>
      </c>
      <c r="D35" s="432" t="s">
        <v>487</v>
      </c>
      <c r="E35" s="213"/>
      <c r="F35" s="211"/>
      <c r="H35" s="454">
        <v>2</v>
      </c>
      <c r="I35" s="220" t="s">
        <v>488</v>
      </c>
      <c r="J35" s="432" t="s">
        <v>487</v>
      </c>
      <c r="K35" s="222"/>
      <c r="L35" s="224"/>
    </row>
    <row r="36" spans="2:12" ht="15" hidden="1" outlineLevel="1" x14ac:dyDescent="0.2">
      <c r="B36" s="454"/>
      <c r="C36" s="218" t="s">
        <v>489</v>
      </c>
      <c r="D36" s="432"/>
      <c r="E36" s="214"/>
      <c r="F36" s="215"/>
      <c r="H36" s="454"/>
      <c r="I36" s="218" t="s">
        <v>489</v>
      </c>
      <c r="J36" s="432"/>
      <c r="K36" s="50"/>
      <c r="L36" s="215"/>
    </row>
    <row r="37" spans="2:12" hidden="1" outlineLevel="1" x14ac:dyDescent="0.2">
      <c r="B37" s="454">
        <v>3</v>
      </c>
      <c r="C37" s="220" t="s">
        <v>490</v>
      </c>
      <c r="D37" s="432" t="s">
        <v>487</v>
      </c>
      <c r="E37" s="131"/>
      <c r="F37" s="209"/>
      <c r="H37" s="454">
        <v>3</v>
      </c>
      <c r="I37" s="220" t="s">
        <v>490</v>
      </c>
      <c r="J37" s="432" t="s">
        <v>487</v>
      </c>
      <c r="K37" s="223"/>
      <c r="L37" s="225"/>
    </row>
    <row r="38" spans="2:12" ht="15.75" hidden="1" outlineLevel="1" thickBot="1" x14ac:dyDescent="0.25">
      <c r="B38" s="455">
        <v>4</v>
      </c>
      <c r="C38" s="221" t="s">
        <v>491</v>
      </c>
      <c r="D38" s="408" t="s">
        <v>487</v>
      </c>
      <c r="E38" s="216"/>
      <c r="F38" s="217"/>
      <c r="H38" s="455">
        <v>4</v>
      </c>
      <c r="I38" s="221" t="s">
        <v>491</v>
      </c>
      <c r="J38" s="408" t="s">
        <v>487</v>
      </c>
      <c r="K38" s="249"/>
      <c r="L38" s="226"/>
    </row>
    <row r="39" spans="2:12" ht="15" hidden="1" outlineLevel="1" thickBot="1" x14ac:dyDescent="0.25"/>
    <row r="40" spans="2:12" ht="15" hidden="1" outlineLevel="1" x14ac:dyDescent="0.2">
      <c r="B40" s="592"/>
      <c r="C40" s="328" t="str">
        <f>C31</f>
        <v>Year 2025</v>
      </c>
      <c r="D40" s="406"/>
      <c r="E40" s="303" t="str">
        <f>LEFT(E31,4)-1&amp;" UY"</f>
        <v>2021 UY</v>
      </c>
      <c r="F40" s="304" t="str">
        <f>E40</f>
        <v>2021 UY</v>
      </c>
      <c r="H40" s="595"/>
      <c r="I40" s="620" t="str">
        <f>I31</f>
        <v>Year 2024</v>
      </c>
      <c r="J40" s="406"/>
      <c r="K40" s="303" t="str">
        <f>LEFT(K31,4)-1&amp;" UY"</f>
        <v>2020 UY</v>
      </c>
      <c r="L40" s="304" t="str">
        <f>K40</f>
        <v>2020 UY</v>
      </c>
    </row>
    <row r="41" spans="2:12" ht="30" hidden="1" outlineLevel="1" x14ac:dyDescent="0.2">
      <c r="B41" s="600"/>
      <c r="C41" s="604"/>
      <c r="D41" s="407" t="s">
        <v>192</v>
      </c>
      <c r="E41" s="320" t="s">
        <v>483</v>
      </c>
      <c r="F41" s="332" t="s">
        <v>484</v>
      </c>
      <c r="H41" s="600"/>
      <c r="I41" s="604"/>
      <c r="J41" s="407" t="s">
        <v>192</v>
      </c>
      <c r="K41" s="320" t="s">
        <v>483</v>
      </c>
      <c r="L41" s="332" t="s">
        <v>484</v>
      </c>
    </row>
    <row r="42" spans="2:12" ht="15" hidden="1" outlineLevel="1" x14ac:dyDescent="0.2">
      <c r="B42" s="472"/>
      <c r="C42" s="335" t="s">
        <v>485</v>
      </c>
      <c r="D42" s="431"/>
      <c r="E42" s="336" t="s">
        <v>392</v>
      </c>
      <c r="F42" s="337" t="s">
        <v>393</v>
      </c>
      <c r="H42" s="472"/>
      <c r="I42" s="335" t="s">
        <v>485</v>
      </c>
      <c r="J42" s="431"/>
      <c r="K42" s="336" t="s">
        <v>392</v>
      </c>
      <c r="L42" s="337" t="s">
        <v>393</v>
      </c>
    </row>
    <row r="43" spans="2:12" hidden="1" outlineLevel="1" x14ac:dyDescent="0.2">
      <c r="B43" s="473">
        <v>1</v>
      </c>
      <c r="C43" s="219" t="s">
        <v>486</v>
      </c>
      <c r="D43" s="432" t="s">
        <v>487</v>
      </c>
      <c r="E43" s="131"/>
      <c r="F43" s="209"/>
      <c r="H43" s="473">
        <v>1</v>
      </c>
      <c r="I43" s="219" t="s">
        <v>486</v>
      </c>
      <c r="J43" s="432" t="s">
        <v>487</v>
      </c>
      <c r="K43" s="119"/>
      <c r="L43" s="121"/>
    </row>
    <row r="44" spans="2:12" hidden="1" outlineLevel="1" x14ac:dyDescent="0.2">
      <c r="B44" s="454">
        <v>2</v>
      </c>
      <c r="C44" s="220" t="s">
        <v>488</v>
      </c>
      <c r="D44" s="432" t="s">
        <v>487</v>
      </c>
      <c r="E44" s="213"/>
      <c r="F44" s="211"/>
      <c r="H44" s="454">
        <v>2</v>
      </c>
      <c r="I44" s="220" t="s">
        <v>488</v>
      </c>
      <c r="J44" s="432" t="s">
        <v>487</v>
      </c>
      <c r="K44" s="222"/>
      <c r="L44" s="224"/>
    </row>
    <row r="45" spans="2:12" ht="15" hidden="1" outlineLevel="1" x14ac:dyDescent="0.2">
      <c r="B45" s="454"/>
      <c r="C45" s="218" t="s">
        <v>489</v>
      </c>
      <c r="D45" s="432"/>
      <c r="E45" s="214"/>
      <c r="F45" s="215"/>
      <c r="H45" s="454"/>
      <c r="I45" s="218" t="s">
        <v>489</v>
      </c>
      <c r="J45" s="432"/>
      <c r="K45" s="50"/>
      <c r="L45" s="215"/>
    </row>
    <row r="46" spans="2:12" hidden="1" outlineLevel="1" x14ac:dyDescent="0.2">
      <c r="B46" s="454">
        <v>3</v>
      </c>
      <c r="C46" s="220" t="s">
        <v>490</v>
      </c>
      <c r="D46" s="432" t="s">
        <v>487</v>
      </c>
      <c r="E46" s="131"/>
      <c r="F46" s="209"/>
      <c r="H46" s="454">
        <v>3</v>
      </c>
      <c r="I46" s="220" t="s">
        <v>490</v>
      </c>
      <c r="J46" s="432" t="s">
        <v>487</v>
      </c>
      <c r="K46" s="223"/>
      <c r="L46" s="225"/>
    </row>
    <row r="47" spans="2:12" ht="15.75" hidden="1" outlineLevel="1" thickBot="1" x14ac:dyDescent="0.25">
      <c r="B47" s="455">
        <v>4</v>
      </c>
      <c r="C47" s="221" t="s">
        <v>491</v>
      </c>
      <c r="D47" s="408" t="s">
        <v>487</v>
      </c>
      <c r="E47" s="216"/>
      <c r="F47" s="217"/>
      <c r="H47" s="455">
        <v>4</v>
      </c>
      <c r="I47" s="221" t="s">
        <v>491</v>
      </c>
      <c r="J47" s="408" t="s">
        <v>487</v>
      </c>
      <c r="K47" s="249"/>
      <c r="L47" s="226"/>
    </row>
    <row r="48" spans="2:12" ht="15" hidden="1" outlineLevel="1" thickBot="1" x14ac:dyDescent="0.25"/>
    <row r="49" spans="2:12" ht="15" hidden="1" outlineLevel="1" x14ac:dyDescent="0.2">
      <c r="B49" s="592"/>
      <c r="C49" s="328" t="str">
        <f>C40</f>
        <v>Year 2025</v>
      </c>
      <c r="D49" s="406"/>
      <c r="E49" s="303" t="str">
        <f>LEFT(E40,4)-1&amp;" UY"</f>
        <v>2020 UY</v>
      </c>
      <c r="F49" s="304" t="str">
        <f>E49</f>
        <v>2020 UY</v>
      </c>
      <c r="H49" s="595"/>
      <c r="I49" s="620" t="str">
        <f>I40</f>
        <v>Year 2024</v>
      </c>
      <c r="J49" s="406"/>
      <c r="K49" s="303" t="str">
        <f>LEFT(K40,4)-1&amp;" UY"</f>
        <v>2019 UY</v>
      </c>
      <c r="L49" s="304" t="str">
        <f>K49</f>
        <v>2019 UY</v>
      </c>
    </row>
    <row r="50" spans="2:12" ht="30" hidden="1" outlineLevel="1" x14ac:dyDescent="0.2">
      <c r="B50" s="600"/>
      <c r="C50" s="604"/>
      <c r="D50" s="407" t="s">
        <v>192</v>
      </c>
      <c r="E50" s="320" t="s">
        <v>483</v>
      </c>
      <c r="F50" s="332" t="s">
        <v>484</v>
      </c>
      <c r="H50" s="600"/>
      <c r="I50" s="604"/>
      <c r="J50" s="407" t="s">
        <v>192</v>
      </c>
      <c r="K50" s="320" t="s">
        <v>483</v>
      </c>
      <c r="L50" s="332" t="s">
        <v>484</v>
      </c>
    </row>
    <row r="51" spans="2:12" ht="15" hidden="1" outlineLevel="1" x14ac:dyDescent="0.2">
      <c r="B51" s="472"/>
      <c r="C51" s="335" t="s">
        <v>485</v>
      </c>
      <c r="D51" s="431"/>
      <c r="E51" s="336" t="s">
        <v>394</v>
      </c>
      <c r="F51" s="337" t="s">
        <v>395</v>
      </c>
      <c r="H51" s="472"/>
      <c r="I51" s="335" t="s">
        <v>485</v>
      </c>
      <c r="J51" s="431"/>
      <c r="K51" s="336" t="s">
        <v>394</v>
      </c>
      <c r="L51" s="337" t="s">
        <v>395</v>
      </c>
    </row>
    <row r="52" spans="2:12" hidden="1" outlineLevel="1" x14ac:dyDescent="0.2">
      <c r="B52" s="473">
        <v>1</v>
      </c>
      <c r="C52" s="219" t="s">
        <v>486</v>
      </c>
      <c r="D52" s="432" t="s">
        <v>487</v>
      </c>
      <c r="E52" s="131"/>
      <c r="F52" s="209"/>
      <c r="H52" s="473">
        <v>1</v>
      </c>
      <c r="I52" s="219" t="s">
        <v>486</v>
      </c>
      <c r="J52" s="432" t="s">
        <v>487</v>
      </c>
      <c r="K52" s="119"/>
      <c r="L52" s="121"/>
    </row>
    <row r="53" spans="2:12" hidden="1" outlineLevel="1" x14ac:dyDescent="0.2">
      <c r="B53" s="454">
        <v>2</v>
      </c>
      <c r="C53" s="220" t="s">
        <v>488</v>
      </c>
      <c r="D53" s="432" t="s">
        <v>487</v>
      </c>
      <c r="E53" s="213"/>
      <c r="F53" s="211"/>
      <c r="H53" s="454">
        <v>2</v>
      </c>
      <c r="I53" s="220" t="s">
        <v>488</v>
      </c>
      <c r="J53" s="432" t="s">
        <v>487</v>
      </c>
      <c r="K53" s="222"/>
      <c r="L53" s="224"/>
    </row>
    <row r="54" spans="2:12" ht="15" hidden="1" outlineLevel="1" x14ac:dyDescent="0.2">
      <c r="B54" s="454"/>
      <c r="C54" s="218" t="s">
        <v>489</v>
      </c>
      <c r="D54" s="432"/>
      <c r="E54" s="214"/>
      <c r="F54" s="215"/>
      <c r="H54" s="454"/>
      <c r="I54" s="218" t="s">
        <v>489</v>
      </c>
      <c r="J54" s="432"/>
      <c r="K54" s="50"/>
      <c r="L54" s="215"/>
    </row>
    <row r="55" spans="2:12" hidden="1" outlineLevel="1" x14ac:dyDescent="0.2">
      <c r="B55" s="454">
        <v>3</v>
      </c>
      <c r="C55" s="220" t="s">
        <v>490</v>
      </c>
      <c r="D55" s="432" t="s">
        <v>487</v>
      </c>
      <c r="E55" s="131"/>
      <c r="F55" s="209"/>
      <c r="H55" s="454">
        <v>3</v>
      </c>
      <c r="I55" s="220" t="s">
        <v>490</v>
      </c>
      <c r="J55" s="432" t="s">
        <v>487</v>
      </c>
      <c r="K55" s="223"/>
      <c r="L55" s="225"/>
    </row>
    <row r="56" spans="2:12" ht="15.75" hidden="1" outlineLevel="1" thickBot="1" x14ac:dyDescent="0.25">
      <c r="B56" s="455">
        <v>4</v>
      </c>
      <c r="C56" s="221" t="s">
        <v>491</v>
      </c>
      <c r="D56" s="408" t="s">
        <v>487</v>
      </c>
      <c r="E56" s="216"/>
      <c r="F56" s="217"/>
      <c r="H56" s="455">
        <v>4</v>
      </c>
      <c r="I56" s="221" t="s">
        <v>491</v>
      </c>
      <c r="J56" s="408" t="s">
        <v>487</v>
      </c>
      <c r="K56" s="249"/>
      <c r="L56" s="226"/>
    </row>
    <row r="57" spans="2:12" ht="15" hidden="1" outlineLevel="1" thickBot="1" x14ac:dyDescent="0.25"/>
    <row r="58" spans="2:12" ht="15" hidden="1" outlineLevel="1" x14ac:dyDescent="0.2">
      <c r="B58" s="592"/>
      <c r="C58" s="328" t="str">
        <f>C49</f>
        <v>Year 2025</v>
      </c>
      <c r="D58" s="406"/>
      <c r="E58" s="303" t="str">
        <f>LEFT(E49,4)-1&amp;" UY"</f>
        <v>2019 UY</v>
      </c>
      <c r="F58" s="304" t="str">
        <f>E58</f>
        <v>2019 UY</v>
      </c>
      <c r="H58" s="595"/>
      <c r="I58" s="620" t="str">
        <f>I49</f>
        <v>Year 2024</v>
      </c>
      <c r="J58" s="406"/>
      <c r="K58" s="303" t="str">
        <f>LEFT(K49,4)-1&amp;" UY"</f>
        <v>2018 UY</v>
      </c>
      <c r="L58" s="304" t="str">
        <f>K58</f>
        <v>2018 UY</v>
      </c>
    </row>
    <row r="59" spans="2:12" ht="30" hidden="1" outlineLevel="1" x14ac:dyDescent="0.2">
      <c r="B59" s="600"/>
      <c r="C59" s="604"/>
      <c r="D59" s="407" t="s">
        <v>192</v>
      </c>
      <c r="E59" s="320" t="s">
        <v>483</v>
      </c>
      <c r="F59" s="332" t="s">
        <v>484</v>
      </c>
      <c r="H59" s="600"/>
      <c r="I59" s="604"/>
      <c r="J59" s="407" t="s">
        <v>192</v>
      </c>
      <c r="K59" s="320" t="s">
        <v>483</v>
      </c>
      <c r="L59" s="332" t="s">
        <v>484</v>
      </c>
    </row>
    <row r="60" spans="2:12" ht="15" hidden="1" outlineLevel="1" x14ac:dyDescent="0.2">
      <c r="B60" s="472"/>
      <c r="C60" s="335" t="s">
        <v>485</v>
      </c>
      <c r="D60" s="431"/>
      <c r="E60" s="336" t="s">
        <v>396</v>
      </c>
      <c r="F60" s="337" t="s">
        <v>397</v>
      </c>
      <c r="H60" s="472"/>
      <c r="I60" s="335" t="s">
        <v>485</v>
      </c>
      <c r="J60" s="431"/>
      <c r="K60" s="336" t="s">
        <v>396</v>
      </c>
      <c r="L60" s="337" t="s">
        <v>397</v>
      </c>
    </row>
    <row r="61" spans="2:12" hidden="1" outlineLevel="1" x14ac:dyDescent="0.2">
      <c r="B61" s="473">
        <v>1</v>
      </c>
      <c r="C61" s="219" t="s">
        <v>486</v>
      </c>
      <c r="D61" s="432" t="s">
        <v>487</v>
      </c>
      <c r="E61" s="131"/>
      <c r="F61" s="209"/>
      <c r="H61" s="473">
        <v>1</v>
      </c>
      <c r="I61" s="219" t="s">
        <v>486</v>
      </c>
      <c r="J61" s="432" t="s">
        <v>487</v>
      </c>
      <c r="K61" s="119"/>
      <c r="L61" s="121"/>
    </row>
    <row r="62" spans="2:12" hidden="1" outlineLevel="1" x14ac:dyDescent="0.2">
      <c r="B62" s="454">
        <v>2</v>
      </c>
      <c r="C62" s="220" t="s">
        <v>488</v>
      </c>
      <c r="D62" s="432" t="s">
        <v>487</v>
      </c>
      <c r="E62" s="213"/>
      <c r="F62" s="211"/>
      <c r="H62" s="454">
        <v>2</v>
      </c>
      <c r="I62" s="220" t="s">
        <v>488</v>
      </c>
      <c r="J62" s="432" t="s">
        <v>487</v>
      </c>
      <c r="K62" s="222"/>
      <c r="L62" s="224"/>
    </row>
    <row r="63" spans="2:12" ht="15" hidden="1" outlineLevel="1" x14ac:dyDescent="0.2">
      <c r="B63" s="454"/>
      <c r="C63" s="218" t="s">
        <v>489</v>
      </c>
      <c r="D63" s="432"/>
      <c r="E63" s="214"/>
      <c r="F63" s="215"/>
      <c r="H63" s="454"/>
      <c r="I63" s="218" t="s">
        <v>489</v>
      </c>
      <c r="J63" s="432"/>
      <c r="K63" s="50"/>
      <c r="L63" s="215"/>
    </row>
    <row r="64" spans="2:12" hidden="1" outlineLevel="1" x14ac:dyDescent="0.2">
      <c r="B64" s="454">
        <v>3</v>
      </c>
      <c r="C64" s="220" t="s">
        <v>490</v>
      </c>
      <c r="D64" s="432" t="s">
        <v>487</v>
      </c>
      <c r="E64" s="131"/>
      <c r="F64" s="209"/>
      <c r="H64" s="454">
        <v>3</v>
      </c>
      <c r="I64" s="220" t="s">
        <v>490</v>
      </c>
      <c r="J64" s="432" t="s">
        <v>487</v>
      </c>
      <c r="K64" s="223"/>
      <c r="L64" s="225"/>
    </row>
    <row r="65" spans="2:12" ht="15.75" hidden="1" outlineLevel="1" thickBot="1" x14ac:dyDescent="0.25">
      <c r="B65" s="455">
        <v>4</v>
      </c>
      <c r="C65" s="221" t="s">
        <v>491</v>
      </c>
      <c r="D65" s="408" t="s">
        <v>487</v>
      </c>
      <c r="E65" s="216"/>
      <c r="F65" s="217"/>
      <c r="H65" s="455">
        <v>4</v>
      </c>
      <c r="I65" s="221" t="s">
        <v>491</v>
      </c>
      <c r="J65" s="408" t="s">
        <v>487</v>
      </c>
      <c r="K65" s="249"/>
      <c r="L65" s="226"/>
    </row>
    <row r="66" spans="2:12" ht="15" collapsed="1" thickBot="1" x14ac:dyDescent="0.25"/>
    <row r="67" spans="2:12" ht="15" x14ac:dyDescent="0.2">
      <c r="B67" s="592"/>
      <c r="C67" s="328" t="str">
        <f>C58</f>
        <v>Year 2025</v>
      </c>
      <c r="D67" s="406"/>
      <c r="E67" s="330" t="str">
        <f>'Key inputs'!F34</f>
        <v>Total</v>
      </c>
      <c r="F67" s="331" t="str">
        <f>'Key inputs'!F34</f>
        <v>Total</v>
      </c>
      <c r="H67" s="595"/>
      <c r="I67" s="620" t="str">
        <f>I58</f>
        <v>Year 2024</v>
      </c>
      <c r="J67" s="406"/>
      <c r="K67" s="330" t="str">
        <f>'Key inputs'!J34</f>
        <v>Total</v>
      </c>
      <c r="L67" s="331" t="str">
        <f>'Key inputs'!J34</f>
        <v>Total</v>
      </c>
    </row>
    <row r="68" spans="2:12" ht="30" x14ac:dyDescent="0.2">
      <c r="B68" s="600"/>
      <c r="C68" s="604"/>
      <c r="D68" s="407" t="s">
        <v>192</v>
      </c>
      <c r="E68" s="333" t="s">
        <v>483</v>
      </c>
      <c r="F68" s="334" t="s">
        <v>484</v>
      </c>
      <c r="H68" s="600"/>
      <c r="I68" s="604"/>
      <c r="J68" s="407" t="s">
        <v>192</v>
      </c>
      <c r="K68" s="333" t="s">
        <v>483</v>
      </c>
      <c r="L68" s="334" t="s">
        <v>484</v>
      </c>
    </row>
    <row r="69" spans="2:12" ht="15" x14ac:dyDescent="0.2">
      <c r="B69" s="472"/>
      <c r="C69" s="335" t="s">
        <v>485</v>
      </c>
      <c r="D69" s="431"/>
      <c r="E69" s="336" t="s">
        <v>398</v>
      </c>
      <c r="F69" s="339" t="s">
        <v>399</v>
      </c>
      <c r="H69" s="472"/>
      <c r="I69" s="335" t="s">
        <v>485</v>
      </c>
      <c r="J69" s="431"/>
      <c r="K69" s="336" t="s">
        <v>398</v>
      </c>
      <c r="L69" s="339" t="s">
        <v>399</v>
      </c>
    </row>
    <row r="70" spans="2:12" ht="15" x14ac:dyDescent="0.2">
      <c r="B70" s="473">
        <v>1</v>
      </c>
      <c r="C70" s="219" t="s">
        <v>486</v>
      </c>
      <c r="D70" s="432" t="s">
        <v>487</v>
      </c>
      <c r="E70" s="227">
        <f>SUM(E7,E16,E25,E34,E43,E52,E61)</f>
        <v>0</v>
      </c>
      <c r="F70" s="139">
        <f>SUM(F7,F16,F25,F34,F43,F52,F61)</f>
        <v>0</v>
      </c>
      <c r="H70" s="473">
        <v>1</v>
      </c>
      <c r="I70" s="219" t="s">
        <v>486</v>
      </c>
      <c r="J70" s="432" t="s">
        <v>487</v>
      </c>
      <c r="K70" s="227">
        <f>SUM(K7,K16,K25,K34,K43,K52,K61)</f>
        <v>0</v>
      </c>
      <c r="L70" s="139">
        <f>SUM(L7,L16,L25,L34,L43,L52,L61)</f>
        <v>0</v>
      </c>
    </row>
    <row r="71" spans="2:12" ht="15" x14ac:dyDescent="0.2">
      <c r="B71" s="454">
        <v>2</v>
      </c>
      <c r="C71" s="220" t="s">
        <v>488</v>
      </c>
      <c r="D71" s="432" t="s">
        <v>487</v>
      </c>
      <c r="E71" s="210">
        <f>SUM(E8,E17,E26,E35,E44,E53,E62)</f>
        <v>0</v>
      </c>
      <c r="F71" s="139">
        <f>SUM(F8,F17,F26,F35,F44,F53,F62)</f>
        <v>0</v>
      </c>
      <c r="H71" s="454">
        <v>2</v>
      </c>
      <c r="I71" s="220" t="s">
        <v>488</v>
      </c>
      <c r="J71" s="432" t="s">
        <v>487</v>
      </c>
      <c r="K71" s="210">
        <f>SUM(K8,K17,K26,K35,K44,K53,K62)</f>
        <v>0</v>
      </c>
      <c r="L71" s="139">
        <f>SUM(L8,L17,L26,L35,L44,L53,L62)</f>
        <v>0</v>
      </c>
    </row>
    <row r="72" spans="2:12" ht="15" x14ac:dyDescent="0.2">
      <c r="B72" s="454"/>
      <c r="C72" s="218" t="s">
        <v>489</v>
      </c>
      <c r="D72" s="432"/>
      <c r="E72" s="56"/>
      <c r="F72" s="57"/>
      <c r="H72" s="454"/>
      <c r="I72" s="218" t="s">
        <v>489</v>
      </c>
      <c r="J72" s="432"/>
      <c r="K72" s="56"/>
      <c r="L72" s="57"/>
    </row>
    <row r="73" spans="2:12" ht="15" x14ac:dyDescent="0.2">
      <c r="B73" s="454">
        <v>3</v>
      </c>
      <c r="C73" s="220" t="s">
        <v>490</v>
      </c>
      <c r="D73" s="432" t="s">
        <v>487</v>
      </c>
      <c r="E73" s="210">
        <f>SUM(E10,E19,E28,E37,E46,E55,E64)</f>
        <v>0</v>
      </c>
      <c r="F73" s="139">
        <f>SUM(F10,F19,F28,F37,F46,F55,F64)</f>
        <v>0</v>
      </c>
      <c r="H73" s="454">
        <v>3</v>
      </c>
      <c r="I73" s="220" t="s">
        <v>490</v>
      </c>
      <c r="J73" s="432" t="s">
        <v>487</v>
      </c>
      <c r="K73" s="210">
        <f>SUM(K10,K19,K28,K37,K46,K55,K64)</f>
        <v>0</v>
      </c>
      <c r="L73" s="139">
        <f>SUM(L10,L19,L28,L37,L46,L55,L64)</f>
        <v>0</v>
      </c>
    </row>
    <row r="74" spans="2:12" ht="15.75" thickBot="1" x14ac:dyDescent="0.25">
      <c r="B74" s="455">
        <v>4</v>
      </c>
      <c r="C74" s="221" t="s">
        <v>491</v>
      </c>
      <c r="D74" s="408" t="s">
        <v>487</v>
      </c>
      <c r="E74" s="228">
        <f>SUM(E11,E20,E29,E38,E47,E56,E65)</f>
        <v>0</v>
      </c>
      <c r="F74" s="180">
        <f>SUM(F11,F20,F29,F38,F47,F56,F65)</f>
        <v>0</v>
      </c>
      <c r="H74" s="455">
        <v>4</v>
      </c>
      <c r="I74" s="221" t="s">
        <v>491</v>
      </c>
      <c r="J74" s="408" t="s">
        <v>487</v>
      </c>
      <c r="K74" s="228">
        <f>SUM(K11,K20,K29,K38,K47,K56,K65)</f>
        <v>0</v>
      </c>
      <c r="L74" s="180">
        <f>SUM(L11,L20,L29,L38,L47,L56,L65)</f>
        <v>0</v>
      </c>
    </row>
  </sheetData>
  <sheetProtection algorithmName="SHA-512" hashValue="cqb6fCXLO/30SYapXc6nFso7gKGsywxXPINIYnMBirmN+KnpUjZ5Tz8Zo0H921/OHYMbTaATaoQFgHi4by7TNg==" saltValue="JUEz/rka2U8rNyANDYUhKw==" spinCount="100000" sheet="1" formatColumns="0" formatRows="0" selectLockedCells="1"/>
  <hyperlinks>
    <hyperlink ref="F2" location="Content!A1" display="&lt;&lt;&lt; Back to ToC" xr:uid="{7EB1BA46-2F9B-4FF5-AEC4-59E7BCDA2AF5}"/>
  </hyperlinks>
  <pageMargins left="0.7" right="0.7" top="0.75" bottom="0.75" header="0.3" footer="0.3"/>
  <pageSetup paperSize="9" scale="47" fitToHeight="0" orientation="landscape" r:id="rId1"/>
  <headerFooter>
    <oddFooter>&amp;C
_x000D_&amp;1#&amp;"Calibri"&amp;10&amp;K000000 Classification: Unclassified</oddFooter>
  </headerFooter>
  <colBreaks count="1" manualBreakCount="1">
    <brk id="7" max="1048575" man="1"/>
  </colBreaks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FEE49F7-16EB-4D43-98A2-0DA8F8C5D5CF}">
  <sheetPr codeName="Sheet22">
    <tabColor rgb="FF92D050"/>
  </sheetPr>
  <dimension ref="C2"/>
  <sheetViews>
    <sheetView showGridLines="0" workbookViewId="0">
      <selection activeCell="J13" sqref="J13"/>
    </sheetView>
  </sheetViews>
  <sheetFormatPr defaultRowHeight="15" x14ac:dyDescent="0.25"/>
  <sheetData>
    <row r="2" spans="3:3" x14ac:dyDescent="0.25">
      <c r="C2" s="6" t="s">
        <v>189</v>
      </c>
    </row>
  </sheetData>
  <sheetProtection algorithmName="SHA-512" hashValue="cl6DUickmo0JqSekg07tAEVo0eP6zg9q4u4tIOegJH13Upn30CKIHhRFN1rNsR36Eheri9xIu52d/qv4pmW/sw==" saltValue="9E4oOdCaupo9exCYH3b+hg==" spinCount="100000" sheet="1" objects="1" scenarios="1"/>
  <hyperlinks>
    <hyperlink ref="C2" location="Content!A1" display="&lt;&lt;&lt; Back to ToC" xr:uid="{BFAFAEE7-126D-4DFF-B09B-D6A1103BABD0}"/>
  </hyperlinks>
  <pageMargins left="0.7" right="0.7" top="0.75" bottom="0.75" header="0.3" footer="0.3"/>
  <pageSetup paperSize="9" orientation="portrait" r:id="rId1"/>
  <headerFooter>
    <oddFooter>&amp;C_x000D_&amp;1#&amp;"Calibri"&amp;10&amp;K000000 Classification: Unclassified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941C11B-E545-4EF4-B30F-EA1DFDA5BCD5}">
  <sheetPr codeName="Sheet3"/>
  <dimension ref="B1:N37"/>
  <sheetViews>
    <sheetView showGridLines="0" tabSelected="1" view="pageBreakPreview" zoomScaleNormal="90" zoomScaleSheetLayoutView="100" workbookViewId="0">
      <selection activeCell="T17" sqref="T17"/>
    </sheetView>
  </sheetViews>
  <sheetFormatPr defaultColWidth="9.28515625" defaultRowHeight="14.25" outlineLevelRow="1" x14ac:dyDescent="0.2"/>
  <cols>
    <col min="1" max="2" width="9.28515625" style="9"/>
    <col min="3" max="3" width="24.42578125" style="9" customWidth="1"/>
    <col min="4" max="4" width="20.7109375" style="9" bestFit="1" customWidth="1"/>
    <col min="5" max="5" width="16.28515625" style="9" bestFit="1" customWidth="1"/>
    <col min="6" max="6" width="10.7109375" style="9" customWidth="1"/>
    <col min="7" max="8" width="12.28515625" style="9" bestFit="1" customWidth="1"/>
    <col min="9" max="9" width="12" style="9" customWidth="1"/>
    <col min="10" max="10" width="9.5703125" style="9" customWidth="1"/>
    <col min="11" max="12" width="10.7109375" style="9" customWidth="1"/>
    <col min="13" max="14" width="13" style="9" customWidth="1"/>
    <col min="15" max="16384" width="9.28515625" style="9"/>
  </cols>
  <sheetData>
    <row r="1" spans="2:14" ht="15" thickBot="1" x14ac:dyDescent="0.25"/>
    <row r="2" spans="2:14" x14ac:dyDescent="0.2">
      <c r="B2" s="261"/>
      <c r="C2" s="262"/>
      <c r="D2" s="262"/>
      <c r="E2" s="262"/>
      <c r="F2" s="262"/>
      <c r="G2" s="262"/>
      <c r="H2" s="262"/>
      <c r="I2" s="262"/>
      <c r="J2" s="262"/>
      <c r="K2" s="262"/>
      <c r="L2" s="262"/>
      <c r="M2" s="262"/>
      <c r="N2" s="263"/>
    </row>
    <row r="3" spans="2:14" x14ac:dyDescent="0.2">
      <c r="B3" s="264"/>
      <c r="C3" s="19"/>
      <c r="D3" s="19"/>
      <c r="E3" s="19"/>
      <c r="F3" s="19"/>
      <c r="G3" s="19"/>
      <c r="H3" s="19"/>
      <c r="I3" s="19"/>
      <c r="J3" s="19"/>
      <c r="K3" s="19"/>
      <c r="L3" s="19"/>
      <c r="M3" s="19"/>
      <c r="N3" s="265"/>
    </row>
    <row r="4" spans="2:14" ht="15" thickBot="1" x14ac:dyDescent="0.25">
      <c r="B4" s="266"/>
      <c r="C4" s="267"/>
      <c r="D4" s="267"/>
      <c r="E4" s="267"/>
      <c r="F4" s="267"/>
      <c r="G4" s="267"/>
      <c r="H4" s="267"/>
      <c r="I4" s="267"/>
      <c r="J4" s="267"/>
      <c r="K4" s="267"/>
      <c r="L4" s="267"/>
      <c r="M4" s="267"/>
      <c r="N4" s="268"/>
    </row>
    <row r="5" spans="2:14" ht="15" thickBot="1" x14ac:dyDescent="0.25"/>
    <row r="6" spans="2:14" x14ac:dyDescent="0.2">
      <c r="C6" s="18" t="s">
        <v>66</v>
      </c>
      <c r="D6" s="686"/>
    </row>
    <row r="7" spans="2:14" x14ac:dyDescent="0.2">
      <c r="C7" s="20" t="s">
        <v>67</v>
      </c>
      <c r="D7" s="97"/>
    </row>
    <row r="8" spans="2:14" x14ac:dyDescent="0.2">
      <c r="C8" s="20" t="s">
        <v>68</v>
      </c>
      <c r="D8" s="687" t="s">
        <v>69</v>
      </c>
      <c r="E8" s="288" t="str">
        <f>IF(D8="Yes","On each sheet expand for additional YoA columns using the numbers at the top left of the excel file starting from 2",IF(D8="No"," ","&lt;&lt;&lt;&lt; Drop down selection"))</f>
        <v xml:space="preserve"> </v>
      </c>
    </row>
    <row r="9" spans="2:14" x14ac:dyDescent="0.2">
      <c r="C9" s="13" t="s">
        <v>70</v>
      </c>
      <c r="D9" s="688" t="s">
        <v>71</v>
      </c>
      <c r="E9" s="30"/>
    </row>
    <row r="10" spans="2:14" x14ac:dyDescent="0.2">
      <c r="C10" s="13" t="s">
        <v>72</v>
      </c>
      <c r="D10" s="498" t="str">
        <f>IF(SUM('Direct validations'!U7:V509)=0,"Yes","No")</f>
        <v>Yes</v>
      </c>
      <c r="E10" s="288" t="str">
        <f>IF(D10="No","Please clear all direct validation checks","")</f>
        <v/>
      </c>
    </row>
    <row r="11" spans="2:14" x14ac:dyDescent="0.2">
      <c r="C11" s="13" t="s">
        <v>73</v>
      </c>
      <c r="D11" s="498" t="str">
        <f>IF(SUM('Indirect validations'!U6:V325)=0,"Yes","No")</f>
        <v>Yes</v>
      </c>
      <c r="E11" s="288" t="str">
        <f>IF(D11="No","Please clear all indirect validation checks","")</f>
        <v/>
      </c>
    </row>
    <row r="12" spans="2:14" x14ac:dyDescent="0.2">
      <c r="C12" s="13" t="s">
        <v>648</v>
      </c>
      <c r="D12" s="695" t="s">
        <v>650</v>
      </c>
      <c r="E12" s="288"/>
    </row>
    <row r="13" spans="2:14" x14ac:dyDescent="0.2">
      <c r="C13" s="13" t="s">
        <v>649</v>
      </c>
      <c r="D13" s="695" t="s">
        <v>651</v>
      </c>
      <c r="E13" s="288"/>
    </row>
    <row r="14" spans="2:14" x14ac:dyDescent="0.2">
      <c r="C14" s="13" t="s">
        <v>74</v>
      </c>
      <c r="D14" s="693"/>
    </row>
    <row r="15" spans="2:14" x14ac:dyDescent="0.2">
      <c r="C15" s="13" t="s">
        <v>75</v>
      </c>
      <c r="D15" s="688"/>
    </row>
    <row r="16" spans="2:14" ht="15" thickBot="1" x14ac:dyDescent="0.25">
      <c r="C16" s="15" t="s">
        <v>76</v>
      </c>
      <c r="D16" s="694"/>
    </row>
    <row r="18" spans="3:8" ht="15.75" thickBot="1" x14ac:dyDescent="0.3">
      <c r="C18" s="17" t="s">
        <v>77</v>
      </c>
    </row>
    <row r="19" spans="3:8" ht="15" x14ac:dyDescent="0.25">
      <c r="C19" s="10" t="s">
        <v>78</v>
      </c>
      <c r="D19" s="11" t="s">
        <v>79</v>
      </c>
      <c r="E19" s="12" t="s">
        <v>80</v>
      </c>
    </row>
    <row r="20" spans="3:8" ht="15" x14ac:dyDescent="0.25">
      <c r="C20" s="13" t="s">
        <v>81</v>
      </c>
      <c r="D20" s="14" t="s">
        <v>82</v>
      </c>
      <c r="E20" s="98">
        <v>2025</v>
      </c>
      <c r="F20" s="32" t="s">
        <v>83</v>
      </c>
      <c r="G20" s="31" t="s">
        <v>84</v>
      </c>
    </row>
    <row r="21" spans="3:8" x14ac:dyDescent="0.2">
      <c r="C21" s="13" t="s">
        <v>85</v>
      </c>
      <c r="D21" s="14" t="s">
        <v>86</v>
      </c>
      <c r="E21" s="286">
        <f>E20-1</f>
        <v>2024</v>
      </c>
    </row>
    <row r="22" spans="3:8" x14ac:dyDescent="0.2">
      <c r="C22" s="13" t="s">
        <v>87</v>
      </c>
      <c r="D22" s="14" t="s">
        <v>88</v>
      </c>
      <c r="E22" s="286">
        <f t="shared" ref="E22:E23" si="0">E21-1</f>
        <v>2023</v>
      </c>
    </row>
    <row r="23" spans="3:8" ht="15" thickBot="1" x14ac:dyDescent="0.25">
      <c r="C23" s="15" t="s">
        <v>89</v>
      </c>
      <c r="D23" s="16" t="s">
        <v>90</v>
      </c>
      <c r="E23" s="287">
        <f t="shared" si="0"/>
        <v>2022</v>
      </c>
    </row>
    <row r="25" spans="3:8" ht="15.75" thickBot="1" x14ac:dyDescent="0.3">
      <c r="C25" s="17" t="s">
        <v>91</v>
      </c>
    </row>
    <row r="26" spans="3:8" ht="15" x14ac:dyDescent="0.25">
      <c r="C26" s="707" t="s">
        <v>80</v>
      </c>
      <c r="D26" s="708"/>
      <c r="E26" s="708"/>
      <c r="F26" s="709"/>
      <c r="G26" s="11" t="s">
        <v>92</v>
      </c>
      <c r="H26" s="12" t="s">
        <v>93</v>
      </c>
    </row>
    <row r="27" spans="3:8" x14ac:dyDescent="0.2">
      <c r="C27" s="710" t="s">
        <v>94</v>
      </c>
      <c r="D27" s="711"/>
      <c r="E27" s="711"/>
      <c r="F27" s="712"/>
      <c r="G27" s="99" t="s">
        <v>627</v>
      </c>
      <c r="H27" s="100" t="s">
        <v>627</v>
      </c>
    </row>
    <row r="28" spans="3:8" x14ac:dyDescent="0.2">
      <c r="C28" s="710" t="s">
        <v>95</v>
      </c>
      <c r="D28" s="711"/>
      <c r="E28" s="711"/>
      <c r="F28" s="712"/>
      <c r="G28" s="99" t="s">
        <v>627</v>
      </c>
      <c r="H28" s="100" t="s">
        <v>627</v>
      </c>
    </row>
    <row r="29" spans="3:8" x14ac:dyDescent="0.2">
      <c r="C29" s="710" t="s">
        <v>96</v>
      </c>
      <c r="D29" s="711"/>
      <c r="E29" s="711"/>
      <c r="F29" s="712"/>
      <c r="G29" s="689"/>
      <c r="H29" s="690"/>
    </row>
    <row r="30" spans="3:8" ht="15" thickBot="1" x14ac:dyDescent="0.25">
      <c r="C30" s="713" t="s">
        <v>97</v>
      </c>
      <c r="D30" s="714"/>
      <c r="E30" s="714"/>
      <c r="F30" s="715"/>
      <c r="G30" s="691"/>
      <c r="H30" s="692"/>
    </row>
    <row r="32" spans="3:8" ht="15" hidden="1" outlineLevel="1" thickBot="1" x14ac:dyDescent="0.25"/>
    <row r="33" spans="3:10" hidden="1" outlineLevel="1" x14ac:dyDescent="0.2">
      <c r="C33" s="703">
        <f>'Key inputs'!E20</f>
        <v>2025</v>
      </c>
      <c r="D33" s="704"/>
      <c r="E33" s="704"/>
      <c r="F33" s="705"/>
      <c r="G33" s="703">
        <f>'Key inputs'!E21</f>
        <v>2024</v>
      </c>
      <c r="H33" s="704"/>
      <c r="I33" s="704"/>
      <c r="J33" s="706"/>
    </row>
    <row r="34" spans="3:10" ht="15.75" hidden="1" outlineLevel="1" thickBot="1" x14ac:dyDescent="0.25">
      <c r="C34" s="43" t="str">
        <f>IF(D34='Key inputs'!C21,'Key inputs'!C20&amp; " UY",_xlfn.CONCAT(C33," ","UY"))</f>
        <v>2025 UY</v>
      </c>
      <c r="D34" s="44" t="str">
        <f>IFERROR(_xlfn.CONCAT(C33-1," ","UY"),'Key inputs'!C21&amp; " UY")</f>
        <v>2024 UY</v>
      </c>
      <c r="E34" s="44" t="str">
        <f>IFERROR(_xlfn.CONCAT(C33-2," ","UY"),'Key inputs'!C22&amp; " UY")</f>
        <v>2023 UY</v>
      </c>
      <c r="F34" s="46" t="s">
        <v>98</v>
      </c>
      <c r="G34" s="43" t="str">
        <f>IF(H34='Key inputs'!C22,'Key inputs'!C21&amp; " UY",_xlfn.CONCAT(G33," ","UY"))</f>
        <v>2024 UY</v>
      </c>
      <c r="H34" s="44" t="str">
        <f>IFERROR(_xlfn.CONCAT(G33-1," ","UY"),'Key inputs'!C22&amp; " UY")</f>
        <v>2023 UY</v>
      </c>
      <c r="I34" s="44" t="str">
        <f>IFERROR(_xlfn.CONCAT(G33-2," ","UY"),'Key inputs'!C23&amp; " UY")</f>
        <v>2022 UY</v>
      </c>
      <c r="J34" s="45" t="s">
        <v>98</v>
      </c>
    </row>
    <row r="35" spans="3:10" hidden="1" outlineLevel="1" x14ac:dyDescent="0.2"/>
    <row r="36" spans="3:10" hidden="1" outlineLevel="1" x14ac:dyDescent="0.2"/>
    <row r="37" spans="3:10" collapsed="1" x14ac:dyDescent="0.2"/>
  </sheetData>
  <sheetProtection algorithmName="SHA-512" hashValue="/Rp84EnZyP+o4ZN/1CrhpEGOHXqf0r2+ACA3YH7yZ+IwTAmOw1VinYK/sb4YKWYZtjmbBMtc8r9jXNz9H+WkfQ==" saltValue="YGDyPCIlD44N3+sGF7m8Uw==" spinCount="100000" sheet="1" formatRows="0"/>
  <mergeCells count="7">
    <mergeCell ref="C33:F33"/>
    <mergeCell ref="G33:J33"/>
    <mergeCell ref="C26:F26"/>
    <mergeCell ref="C27:F27"/>
    <mergeCell ref="C28:F28"/>
    <mergeCell ref="C29:F29"/>
    <mergeCell ref="C30:F30"/>
  </mergeCells>
  <dataValidations count="3">
    <dataValidation type="list" allowBlank="1" showInputMessage="1" showErrorMessage="1" sqref="D9" xr:uid="{11FDCC4B-E0BC-4418-80F5-265BB35F55EA}">
      <formula1>"Completed, In progress"</formula1>
    </dataValidation>
    <dataValidation type="list" allowBlank="1" showInputMessage="1" showErrorMessage="1" sqref="D8" xr:uid="{D99E727B-07BD-4210-8EDA-DCDBACE00E2B}">
      <formula1>"Yes, No"</formula1>
    </dataValidation>
    <dataValidation type="list" allowBlank="1" showInputMessage="1" showErrorMessage="1" sqref="D13 D12" xr:uid="{C15E3C78-BC0E-4710-B6CA-845BF0D50C5B}">
      <formula1>"True, False"</formula1>
    </dataValidation>
  </dataValidations>
  <pageMargins left="0.7" right="0.7" top="0.75" bottom="0.75" header="0.3" footer="0.3"/>
  <pageSetup paperSize="9" scale="47" fitToHeight="0" orientation="portrait" r:id="rId1"/>
  <headerFooter>
    <oddFooter>&amp;C
_x000D_&amp;1#&amp;"Calibri"&amp;10&amp;K000000 Classification: Unclassified</oddFooter>
  </headerFooter>
  <drawing r:id="rId2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B8AA366-819D-4821-8498-56D631CEECE8}">
  <sheetPr codeName="Sheet49"/>
  <dimension ref="A1:O165"/>
  <sheetViews>
    <sheetView showGridLines="0" view="pageBreakPreview" zoomScale="55" zoomScaleNormal="70" zoomScaleSheetLayoutView="55" workbookViewId="0">
      <selection activeCell="E32" sqref="E32"/>
    </sheetView>
  </sheetViews>
  <sheetFormatPr defaultColWidth="9.28515625" defaultRowHeight="14.25" outlineLevelRow="2" outlineLevelCol="1" x14ac:dyDescent="0.2"/>
  <cols>
    <col min="1" max="1" width="3.7109375" style="9" customWidth="1"/>
    <col min="2" max="2" width="4" style="458" bestFit="1" customWidth="1"/>
    <col min="3" max="3" width="55.28515625" style="9" bestFit="1" customWidth="1"/>
    <col min="4" max="4" width="21.5703125" style="9" customWidth="1" outlineLevel="1"/>
    <col min="5" max="15" width="20.7109375" style="9" customWidth="1"/>
    <col min="16" max="16384" width="9.28515625" style="9"/>
  </cols>
  <sheetData>
    <row r="1" spans="2:15" s="295" customFormat="1" x14ac:dyDescent="0.2">
      <c r="B1" s="453"/>
    </row>
    <row r="2" spans="2:15" s="295" customFormat="1" ht="15" x14ac:dyDescent="0.2">
      <c r="B2" s="453"/>
      <c r="C2" s="293" t="s">
        <v>492</v>
      </c>
      <c r="D2" s="329"/>
      <c r="E2" s="438" t="s">
        <v>189</v>
      </c>
    </row>
    <row r="3" spans="2:15" s="295" customFormat="1" x14ac:dyDescent="0.2">
      <c r="B3" s="453"/>
      <c r="C3" s="294" t="str">
        <f>"Figures in thousands of "&amp;'Key inputs'!G28</f>
        <v>Figures in thousands of GBP</v>
      </c>
      <c r="D3" s="302"/>
      <c r="E3" s="438"/>
    </row>
    <row r="4" spans="2:15" s="295" customFormat="1" x14ac:dyDescent="0.2">
      <c r="B4" s="453"/>
      <c r="C4" s="302"/>
      <c r="D4" s="302"/>
      <c r="E4" s="438"/>
    </row>
    <row r="5" spans="2:15" s="295" customFormat="1" ht="15.75" thickBot="1" x14ac:dyDescent="0.25">
      <c r="B5" s="453"/>
      <c r="C5" s="293" t="s">
        <v>493</v>
      </c>
      <c r="D5" s="302"/>
      <c r="E5" s="438"/>
    </row>
    <row r="6" spans="2:15" s="295" customFormat="1" ht="15" customHeight="1" x14ac:dyDescent="0.2">
      <c r="B6" s="595"/>
      <c r="C6" s="616"/>
      <c r="D6" s="748" t="s">
        <v>192</v>
      </c>
      <c r="E6" s="745">
        <f>F6-1</f>
        <v>2016</v>
      </c>
      <c r="F6" s="745">
        <f t="shared" ref="F6" si="0">G6-1</f>
        <v>2017</v>
      </c>
      <c r="G6" s="745">
        <f t="shared" ref="G6" si="1">H6-1</f>
        <v>2018</v>
      </c>
      <c r="H6" s="745">
        <f t="shared" ref="H6" si="2">I6-1</f>
        <v>2019</v>
      </c>
      <c r="I6" s="745">
        <f t="shared" ref="I6" si="3">J6-1</f>
        <v>2020</v>
      </c>
      <c r="J6" s="745">
        <f t="shared" ref="J6" si="4">K6-1</f>
        <v>2021</v>
      </c>
      <c r="K6" s="745">
        <f t="shared" ref="K6" si="5">L6-1</f>
        <v>2022</v>
      </c>
      <c r="L6" s="745">
        <f t="shared" ref="L6" si="6">M6-1</f>
        <v>2023</v>
      </c>
      <c r="M6" s="745">
        <f>N6-1</f>
        <v>2024</v>
      </c>
      <c r="N6" s="745">
        <f>'Key inputs'!C33</f>
        <v>2025</v>
      </c>
      <c r="O6" s="744" t="s">
        <v>98</v>
      </c>
    </row>
    <row r="7" spans="2:15" s="295" customFormat="1" ht="15" customHeight="1" x14ac:dyDescent="0.2">
      <c r="B7" s="618"/>
      <c r="C7" s="619" t="str">
        <f>"Underwriting year "&amp;N6</f>
        <v>Underwriting year 2025</v>
      </c>
      <c r="D7" s="749"/>
      <c r="E7" s="747"/>
      <c r="F7" s="747"/>
      <c r="G7" s="747"/>
      <c r="H7" s="747"/>
      <c r="I7" s="747"/>
      <c r="J7" s="747"/>
      <c r="K7" s="747"/>
      <c r="L7" s="747"/>
      <c r="M7" s="747"/>
      <c r="N7" s="747"/>
      <c r="O7" s="737"/>
    </row>
    <row r="8" spans="2:15" s="295" customFormat="1" ht="15" x14ac:dyDescent="0.2">
      <c r="B8" s="742"/>
      <c r="C8" s="743"/>
      <c r="D8" s="353"/>
      <c r="E8" s="296" t="s">
        <v>194</v>
      </c>
      <c r="F8" s="296" t="s">
        <v>195</v>
      </c>
      <c r="G8" s="296" t="s">
        <v>196</v>
      </c>
      <c r="H8" s="296" t="s">
        <v>197</v>
      </c>
      <c r="I8" s="296" t="s">
        <v>198</v>
      </c>
      <c r="J8" s="296" t="s">
        <v>199</v>
      </c>
      <c r="K8" s="296" t="s">
        <v>200</v>
      </c>
      <c r="L8" s="296" t="s">
        <v>392</v>
      </c>
      <c r="M8" s="296" t="s">
        <v>393</v>
      </c>
      <c r="N8" s="296" t="s">
        <v>394</v>
      </c>
      <c r="O8" s="306" t="s">
        <v>395</v>
      </c>
    </row>
    <row r="9" spans="2:15" ht="15" x14ac:dyDescent="0.2">
      <c r="B9" s="474"/>
      <c r="C9" s="22" t="s">
        <v>494</v>
      </c>
      <c r="D9" s="129"/>
      <c r="E9" s="436"/>
      <c r="F9" s="436"/>
      <c r="G9" s="436"/>
      <c r="H9" s="436"/>
      <c r="I9" s="436"/>
      <c r="J9" s="436"/>
      <c r="K9" s="436"/>
      <c r="L9" s="436"/>
      <c r="M9" s="436"/>
      <c r="N9" s="436"/>
      <c r="O9" s="237"/>
    </row>
    <row r="10" spans="2:15" ht="15" x14ac:dyDescent="0.2">
      <c r="B10" s="474">
        <v>1</v>
      </c>
      <c r="C10" s="22" t="s">
        <v>495</v>
      </c>
      <c r="D10" s="129" t="s">
        <v>496</v>
      </c>
      <c r="E10" s="186">
        <f t="shared" ref="E10:N10" si="7">SUM(E30,E50,E70,E90,E110,E130,E150)</f>
        <v>0</v>
      </c>
      <c r="F10" s="154">
        <f t="shared" si="7"/>
        <v>0</v>
      </c>
      <c r="G10" s="154">
        <f t="shared" si="7"/>
        <v>0</v>
      </c>
      <c r="H10" s="154">
        <f t="shared" si="7"/>
        <v>0</v>
      </c>
      <c r="I10" s="154">
        <f t="shared" si="7"/>
        <v>0</v>
      </c>
      <c r="J10" s="154">
        <f t="shared" si="7"/>
        <v>0</v>
      </c>
      <c r="K10" s="154">
        <f t="shared" si="7"/>
        <v>0</v>
      </c>
      <c r="L10" s="154">
        <f t="shared" si="7"/>
        <v>0</v>
      </c>
      <c r="M10" s="154">
        <f t="shared" si="7"/>
        <v>0</v>
      </c>
      <c r="N10" s="154">
        <f t="shared" si="7"/>
        <v>0</v>
      </c>
      <c r="O10" s="237"/>
    </row>
    <row r="11" spans="2:15" ht="15" x14ac:dyDescent="0.2">
      <c r="B11" s="474">
        <v>2</v>
      </c>
      <c r="C11" s="22" t="s">
        <v>497</v>
      </c>
      <c r="D11" s="129" t="s">
        <v>496</v>
      </c>
      <c r="E11" s="174">
        <f t="shared" ref="E11:M11" si="8">SUM(E31,E51,E71,E91,E111,E131,E151)</f>
        <v>0</v>
      </c>
      <c r="F11" s="153">
        <f t="shared" si="8"/>
        <v>0</v>
      </c>
      <c r="G11" s="153">
        <f t="shared" si="8"/>
        <v>0</v>
      </c>
      <c r="H11" s="153">
        <f t="shared" si="8"/>
        <v>0</v>
      </c>
      <c r="I11" s="153">
        <f t="shared" si="8"/>
        <v>0</v>
      </c>
      <c r="J11" s="153">
        <f t="shared" si="8"/>
        <v>0</v>
      </c>
      <c r="K11" s="153">
        <f t="shared" si="8"/>
        <v>0</v>
      </c>
      <c r="L11" s="153">
        <f t="shared" si="8"/>
        <v>0</v>
      </c>
      <c r="M11" s="153">
        <f t="shared" si="8"/>
        <v>0</v>
      </c>
      <c r="N11" s="437"/>
      <c r="O11" s="237"/>
    </row>
    <row r="12" spans="2:15" ht="15" x14ac:dyDescent="0.2">
      <c r="B12" s="474">
        <v>3</v>
      </c>
      <c r="C12" s="22" t="s">
        <v>498</v>
      </c>
      <c r="D12" s="129" t="s">
        <v>496</v>
      </c>
      <c r="E12" s="174">
        <f t="shared" ref="E12:L12" si="9">SUM(E32,E52,E72,E92,E112,E132,E152)</f>
        <v>0</v>
      </c>
      <c r="F12" s="153">
        <f t="shared" si="9"/>
        <v>0</v>
      </c>
      <c r="G12" s="153">
        <f t="shared" si="9"/>
        <v>0</v>
      </c>
      <c r="H12" s="153">
        <f t="shared" si="9"/>
        <v>0</v>
      </c>
      <c r="I12" s="153">
        <f t="shared" si="9"/>
        <v>0</v>
      </c>
      <c r="J12" s="153">
        <f t="shared" si="9"/>
        <v>0</v>
      </c>
      <c r="K12" s="153">
        <f t="shared" si="9"/>
        <v>0</v>
      </c>
      <c r="L12" s="153">
        <f t="shared" si="9"/>
        <v>0</v>
      </c>
      <c r="M12" s="437"/>
      <c r="N12" s="437"/>
      <c r="O12" s="237"/>
    </row>
    <row r="13" spans="2:15" ht="15" x14ac:dyDescent="0.2">
      <c r="B13" s="474">
        <v>4</v>
      </c>
      <c r="C13" s="22" t="s">
        <v>499</v>
      </c>
      <c r="D13" s="129" t="s">
        <v>496</v>
      </c>
      <c r="E13" s="174">
        <f t="shared" ref="E13:K13" si="10">SUM(E33,E53,E73,E93,E113,E133,E153)</f>
        <v>0</v>
      </c>
      <c r="F13" s="153">
        <f t="shared" si="10"/>
        <v>0</v>
      </c>
      <c r="G13" s="153">
        <f t="shared" si="10"/>
        <v>0</v>
      </c>
      <c r="H13" s="153">
        <f t="shared" si="10"/>
        <v>0</v>
      </c>
      <c r="I13" s="153">
        <f t="shared" si="10"/>
        <v>0</v>
      </c>
      <c r="J13" s="153">
        <f t="shared" si="10"/>
        <v>0</v>
      </c>
      <c r="K13" s="153">
        <f t="shared" si="10"/>
        <v>0</v>
      </c>
      <c r="L13" s="437"/>
      <c r="M13" s="437"/>
      <c r="N13" s="437"/>
      <c r="O13" s="237"/>
    </row>
    <row r="14" spans="2:15" ht="15" x14ac:dyDescent="0.2">
      <c r="B14" s="474">
        <v>5</v>
      </c>
      <c r="C14" s="22" t="s">
        <v>500</v>
      </c>
      <c r="D14" s="129" t="s">
        <v>496</v>
      </c>
      <c r="E14" s="174">
        <f t="shared" ref="E14:J14" si="11">SUM(E34,E54,E74,E94,E114,E134,E154)</f>
        <v>0</v>
      </c>
      <c r="F14" s="153">
        <f t="shared" si="11"/>
        <v>0</v>
      </c>
      <c r="G14" s="153">
        <f t="shared" si="11"/>
        <v>0</v>
      </c>
      <c r="H14" s="153">
        <f t="shared" si="11"/>
        <v>0</v>
      </c>
      <c r="I14" s="153">
        <f t="shared" si="11"/>
        <v>0</v>
      </c>
      <c r="J14" s="153">
        <f t="shared" si="11"/>
        <v>0</v>
      </c>
      <c r="K14" s="437"/>
      <c r="L14" s="437"/>
      <c r="M14" s="437"/>
      <c r="N14" s="437"/>
      <c r="O14" s="237"/>
    </row>
    <row r="15" spans="2:15" ht="15" x14ac:dyDescent="0.2">
      <c r="B15" s="474">
        <v>6</v>
      </c>
      <c r="C15" s="22" t="s">
        <v>501</v>
      </c>
      <c r="D15" s="129" t="s">
        <v>496</v>
      </c>
      <c r="E15" s="174">
        <f>SUM(E35,E55,E75,E95,E115,E135,E155)</f>
        <v>0</v>
      </c>
      <c r="F15" s="153">
        <f>SUM(F35,F55,F75,F95,F115,F135,F155)</f>
        <v>0</v>
      </c>
      <c r="G15" s="153">
        <f>SUM(G35,G55,G75,G95,G115,G135,G155)</f>
        <v>0</v>
      </c>
      <c r="H15" s="153">
        <f>SUM(H35,H55,H75,H95,H115,H135,H155)</f>
        <v>0</v>
      </c>
      <c r="I15" s="153">
        <f>SUM(I35,I55,I75,I95,I115,I135,I155)</f>
        <v>0</v>
      </c>
      <c r="J15" s="437"/>
      <c r="K15" s="437"/>
      <c r="L15" s="437"/>
      <c r="M15" s="437"/>
      <c r="N15" s="437"/>
      <c r="O15" s="237"/>
    </row>
    <row r="16" spans="2:15" ht="15" x14ac:dyDescent="0.2">
      <c r="B16" s="474">
        <v>7</v>
      </c>
      <c r="C16" s="22" t="s">
        <v>502</v>
      </c>
      <c r="D16" s="129" t="s">
        <v>496</v>
      </c>
      <c r="E16" s="174">
        <f>SUM(E36,E56,E76,E96,E116,E136,E156)</f>
        <v>0</v>
      </c>
      <c r="F16" s="153">
        <f>SUM(F36,F56,F76,F96,F116,F136,F156)</f>
        <v>0</v>
      </c>
      <c r="G16" s="153">
        <f>SUM(G36,G56,G76,G96,G116,G136,G156)</f>
        <v>0</v>
      </c>
      <c r="H16" s="153">
        <f>SUM(H36,H56,H76,H96,H116,H136,H156)</f>
        <v>0</v>
      </c>
      <c r="I16" s="437"/>
      <c r="J16" s="437"/>
      <c r="K16" s="437"/>
      <c r="L16" s="437"/>
      <c r="M16" s="437"/>
      <c r="N16" s="437"/>
      <c r="O16" s="237"/>
    </row>
    <row r="17" spans="2:15" ht="15" x14ac:dyDescent="0.2">
      <c r="B17" s="474">
        <v>8</v>
      </c>
      <c r="C17" s="22" t="s">
        <v>503</v>
      </c>
      <c r="D17" s="129" t="s">
        <v>496</v>
      </c>
      <c r="E17" s="174">
        <f>SUM(E37,E57,E77,E97,E117,E137,E157)</f>
        <v>0</v>
      </c>
      <c r="F17" s="153">
        <f>SUM(F37,F57,F77,F97,F117,F137,F157)</f>
        <v>0</v>
      </c>
      <c r="G17" s="153">
        <f>SUM(G37,G57,G77,G97,G117,G137,G157)</f>
        <v>0</v>
      </c>
      <c r="H17" s="437"/>
      <c r="I17" s="437"/>
      <c r="J17" s="437"/>
      <c r="K17" s="437"/>
      <c r="L17" s="437"/>
      <c r="M17" s="437"/>
      <c r="N17" s="437"/>
      <c r="O17" s="237"/>
    </row>
    <row r="18" spans="2:15" ht="15" x14ac:dyDescent="0.2">
      <c r="B18" s="474">
        <v>9</v>
      </c>
      <c r="C18" s="22" t="s">
        <v>504</v>
      </c>
      <c r="D18" s="129" t="s">
        <v>496</v>
      </c>
      <c r="E18" s="174">
        <f>SUM(E38,E58,E78,E98,E118,E138,E158)</f>
        <v>0</v>
      </c>
      <c r="F18" s="153">
        <f>SUM(F38,F58,F78,F98,F118,F138,F158)</f>
        <v>0</v>
      </c>
      <c r="G18" s="437"/>
      <c r="H18" s="437"/>
      <c r="I18" s="437"/>
      <c r="J18" s="437"/>
      <c r="K18" s="437"/>
      <c r="L18" s="437"/>
      <c r="M18" s="437"/>
      <c r="N18" s="437"/>
      <c r="O18" s="237"/>
    </row>
    <row r="19" spans="2:15" ht="15" x14ac:dyDescent="0.2">
      <c r="B19" s="474">
        <v>10</v>
      </c>
      <c r="C19" s="22" t="s">
        <v>505</v>
      </c>
      <c r="D19" s="129" t="s">
        <v>496</v>
      </c>
      <c r="E19" s="174">
        <f>SUM(E39,E59,E79,E99,E119,E139,E159)</f>
        <v>0</v>
      </c>
      <c r="F19" s="437"/>
      <c r="G19" s="437"/>
      <c r="H19" s="437"/>
      <c r="I19" s="437"/>
      <c r="J19" s="437"/>
      <c r="K19" s="437"/>
      <c r="L19" s="437"/>
      <c r="M19" s="437"/>
      <c r="N19" s="437"/>
      <c r="O19" s="237"/>
    </row>
    <row r="20" spans="2:15" ht="15" x14ac:dyDescent="0.2">
      <c r="B20" s="474">
        <v>11</v>
      </c>
      <c r="C20" s="22" t="s">
        <v>506</v>
      </c>
      <c r="D20" s="129"/>
      <c r="E20" s="174">
        <f>SUM(E40,E60,E80,E100,E120,E140,E160)</f>
        <v>0</v>
      </c>
      <c r="F20" s="174">
        <f t="shared" ref="F20:O22" si="12">SUM(F40,F60,F80,F100,F120,F140,F160)</f>
        <v>0</v>
      </c>
      <c r="G20" s="174">
        <f t="shared" si="12"/>
        <v>0</v>
      </c>
      <c r="H20" s="174">
        <f t="shared" si="12"/>
        <v>0</v>
      </c>
      <c r="I20" s="174">
        <f t="shared" si="12"/>
        <v>0</v>
      </c>
      <c r="J20" s="174">
        <f t="shared" si="12"/>
        <v>0</v>
      </c>
      <c r="K20" s="174">
        <f t="shared" si="12"/>
        <v>0</v>
      </c>
      <c r="L20" s="174">
        <f t="shared" si="12"/>
        <v>0</v>
      </c>
      <c r="M20" s="174">
        <f t="shared" si="12"/>
        <v>0</v>
      </c>
      <c r="N20" s="174">
        <f t="shared" si="12"/>
        <v>0</v>
      </c>
      <c r="O20" s="174">
        <f t="shared" si="12"/>
        <v>0</v>
      </c>
    </row>
    <row r="21" spans="2:15" ht="15" x14ac:dyDescent="0.2">
      <c r="B21" s="474">
        <v>12</v>
      </c>
      <c r="C21" s="22" t="s">
        <v>507</v>
      </c>
      <c r="D21" s="129"/>
      <c r="E21" s="437"/>
      <c r="F21" s="437"/>
      <c r="G21" s="437"/>
      <c r="I21" s="437"/>
      <c r="J21" s="437"/>
      <c r="K21" s="437"/>
      <c r="L21" s="437"/>
      <c r="M21" s="437"/>
      <c r="N21" s="437"/>
      <c r="O21" s="153">
        <f>SUM(O41,O61,O81,O101,O121,O141,O161)</f>
        <v>0</v>
      </c>
    </row>
    <row r="22" spans="2:15" ht="15" x14ac:dyDescent="0.2">
      <c r="B22" s="474">
        <v>13</v>
      </c>
      <c r="C22" s="22" t="s">
        <v>508</v>
      </c>
      <c r="D22" s="129" t="s">
        <v>509</v>
      </c>
      <c r="E22" s="174">
        <f>SUM(E42,E62,E82,E102,E122,E142,E162)</f>
        <v>0</v>
      </c>
      <c r="F22" s="174">
        <f t="shared" si="12"/>
        <v>0</v>
      </c>
      <c r="G22" s="174">
        <f t="shared" si="12"/>
        <v>0</v>
      </c>
      <c r="H22" s="174">
        <f t="shared" si="12"/>
        <v>0</v>
      </c>
      <c r="I22" s="174">
        <f t="shared" si="12"/>
        <v>0</v>
      </c>
      <c r="J22" s="174">
        <f t="shared" si="12"/>
        <v>0</v>
      </c>
      <c r="K22" s="174">
        <f t="shared" si="12"/>
        <v>0</v>
      </c>
      <c r="L22" s="174">
        <f t="shared" si="12"/>
        <v>0</v>
      </c>
      <c r="M22" s="174">
        <f t="shared" si="12"/>
        <v>0</v>
      </c>
      <c r="N22" s="568">
        <f t="shared" si="12"/>
        <v>0</v>
      </c>
      <c r="O22" s="153">
        <f>SUM(O42,O62,O82,O102,O122,O142,O162)</f>
        <v>0</v>
      </c>
    </row>
    <row r="23" spans="2:15" ht="15.75" thickBot="1" x14ac:dyDescent="0.25">
      <c r="B23" s="455">
        <v>14</v>
      </c>
      <c r="C23" s="252" t="s">
        <v>510</v>
      </c>
      <c r="D23" s="200" t="s">
        <v>511</v>
      </c>
      <c r="E23" s="144">
        <f>SUM(E43,E63,E83,E103,E123,E143,E163)</f>
        <v>0</v>
      </c>
      <c r="F23" s="144">
        <f t="shared" ref="F23:N23" si="13">SUM(F43,F63,F83,F103,F123,F143,F163)</f>
        <v>0</v>
      </c>
      <c r="G23" s="144">
        <f t="shared" si="13"/>
        <v>0</v>
      </c>
      <c r="H23" s="144">
        <f t="shared" si="13"/>
        <v>0</v>
      </c>
      <c r="I23" s="144">
        <f t="shared" si="13"/>
        <v>0</v>
      </c>
      <c r="J23" s="144">
        <f t="shared" si="13"/>
        <v>0</v>
      </c>
      <c r="K23" s="144">
        <f t="shared" si="13"/>
        <v>0</v>
      </c>
      <c r="L23" s="144">
        <f t="shared" si="13"/>
        <v>0</v>
      </c>
      <c r="M23" s="144">
        <f t="shared" si="13"/>
        <v>0</v>
      </c>
      <c r="N23" s="144">
        <f t="shared" si="13"/>
        <v>0</v>
      </c>
      <c r="O23" s="189">
        <f>SUM(O43,O63,O83,O103,O123,O143,O163)</f>
        <v>0</v>
      </c>
    </row>
    <row r="24" spans="2:15" x14ac:dyDescent="0.2">
      <c r="C24" s="54"/>
      <c r="D24" s="54"/>
      <c r="E24" s="78"/>
    </row>
    <row r="25" spans="2:15" s="295" customFormat="1" ht="15.75" thickBot="1" x14ac:dyDescent="0.25">
      <c r="B25" s="453"/>
      <c r="C25" s="435">
        <f>N26</f>
        <v>2025</v>
      </c>
      <c r="D25" s="341"/>
      <c r="E25" s="438"/>
    </row>
    <row r="26" spans="2:15" s="295" customFormat="1" ht="15" customHeight="1" x14ac:dyDescent="0.2">
      <c r="B26" s="595"/>
      <c r="C26" s="616"/>
      <c r="D26" s="748" t="s">
        <v>192</v>
      </c>
      <c r="E26" s="745">
        <f t="shared" ref="E26:L26" si="14">F26-1</f>
        <v>2016</v>
      </c>
      <c r="F26" s="745">
        <f t="shared" si="14"/>
        <v>2017</v>
      </c>
      <c r="G26" s="745">
        <f t="shared" si="14"/>
        <v>2018</v>
      </c>
      <c r="H26" s="745">
        <f t="shared" si="14"/>
        <v>2019</v>
      </c>
      <c r="I26" s="745">
        <f t="shared" si="14"/>
        <v>2020</v>
      </c>
      <c r="J26" s="745">
        <f t="shared" si="14"/>
        <v>2021</v>
      </c>
      <c r="K26" s="745">
        <f t="shared" si="14"/>
        <v>2022</v>
      </c>
      <c r="L26" s="745">
        <f t="shared" si="14"/>
        <v>2023</v>
      </c>
      <c r="M26" s="745">
        <f>N26-1</f>
        <v>2024</v>
      </c>
      <c r="N26" s="745">
        <f>'Key inputs'!C33</f>
        <v>2025</v>
      </c>
      <c r="O26" s="744" t="s">
        <v>98</v>
      </c>
    </row>
    <row r="27" spans="2:15" s="295" customFormat="1" ht="15" customHeight="1" x14ac:dyDescent="0.2">
      <c r="B27" s="618"/>
      <c r="C27" s="619" t="str">
        <f>"Underwriting year "&amp;C25</f>
        <v>Underwriting year 2025</v>
      </c>
      <c r="D27" s="749"/>
      <c r="E27" s="746"/>
      <c r="F27" s="746"/>
      <c r="G27" s="746"/>
      <c r="H27" s="746"/>
      <c r="I27" s="746"/>
      <c r="J27" s="746"/>
      <c r="K27" s="746"/>
      <c r="L27" s="746"/>
      <c r="M27" s="746"/>
      <c r="N27" s="746"/>
      <c r="O27" s="737"/>
    </row>
    <row r="28" spans="2:15" s="295" customFormat="1" ht="15" x14ac:dyDescent="0.2">
      <c r="B28" s="742"/>
      <c r="C28" s="743"/>
      <c r="D28" s="389"/>
      <c r="E28" s="296" t="s">
        <v>194</v>
      </c>
      <c r="F28" s="296" t="s">
        <v>195</v>
      </c>
      <c r="G28" s="296" t="s">
        <v>196</v>
      </c>
      <c r="H28" s="296" t="s">
        <v>197</v>
      </c>
      <c r="I28" s="296" t="s">
        <v>198</v>
      </c>
      <c r="J28" s="296" t="s">
        <v>199</v>
      </c>
      <c r="K28" s="296" t="s">
        <v>200</v>
      </c>
      <c r="L28" s="296" t="s">
        <v>392</v>
      </c>
      <c r="M28" s="296" t="s">
        <v>393</v>
      </c>
      <c r="N28" s="296" t="s">
        <v>394</v>
      </c>
      <c r="O28" s="306" t="s">
        <v>395</v>
      </c>
    </row>
    <row r="29" spans="2:15" ht="15" x14ac:dyDescent="0.2">
      <c r="B29" s="474"/>
      <c r="C29" s="22" t="s">
        <v>494</v>
      </c>
      <c r="D29" s="129"/>
      <c r="E29" s="437"/>
      <c r="F29" s="437"/>
      <c r="G29" s="437"/>
      <c r="H29" s="437"/>
      <c r="I29" s="437"/>
      <c r="J29" s="437"/>
      <c r="K29" s="437"/>
      <c r="L29" s="437"/>
      <c r="M29" s="437"/>
      <c r="N29" s="437"/>
      <c r="O29" s="237"/>
    </row>
    <row r="30" spans="2:15" ht="15" x14ac:dyDescent="0.2">
      <c r="B30" s="474">
        <v>1</v>
      </c>
      <c r="C30" s="22" t="s">
        <v>495</v>
      </c>
      <c r="D30" s="22" t="s">
        <v>496</v>
      </c>
      <c r="E30" s="232"/>
      <c r="F30" s="232"/>
      <c r="G30" s="232"/>
      <c r="H30" s="232"/>
      <c r="I30" s="232"/>
      <c r="J30" s="232"/>
      <c r="K30" s="232"/>
      <c r="L30" s="232"/>
      <c r="M30" s="232"/>
      <c r="N30" s="232"/>
      <c r="O30" s="237"/>
    </row>
    <row r="31" spans="2:15" ht="15" x14ac:dyDescent="0.2">
      <c r="B31" s="474">
        <v>2</v>
      </c>
      <c r="C31" s="22" t="s">
        <v>497</v>
      </c>
      <c r="D31" s="22" t="s">
        <v>496</v>
      </c>
      <c r="E31" s="232"/>
      <c r="F31" s="232"/>
      <c r="G31" s="232"/>
      <c r="H31" s="232"/>
      <c r="I31" s="232"/>
      <c r="J31" s="232"/>
      <c r="K31" s="232"/>
      <c r="L31" s="232"/>
      <c r="M31" s="232"/>
      <c r="N31" s="437"/>
      <c r="O31" s="237"/>
    </row>
    <row r="32" spans="2:15" ht="15" x14ac:dyDescent="0.2">
      <c r="B32" s="474">
        <v>3</v>
      </c>
      <c r="C32" s="22" t="s">
        <v>498</v>
      </c>
      <c r="D32" s="22" t="s">
        <v>496</v>
      </c>
      <c r="E32" s="232"/>
      <c r="F32" s="232"/>
      <c r="G32" s="232"/>
      <c r="H32" s="232"/>
      <c r="I32" s="232"/>
      <c r="J32" s="232"/>
      <c r="K32" s="232"/>
      <c r="L32" s="232"/>
      <c r="M32" s="437"/>
      <c r="N32" s="437"/>
      <c r="O32" s="237"/>
    </row>
    <row r="33" spans="2:15" ht="15" x14ac:dyDescent="0.2">
      <c r="B33" s="474">
        <v>4</v>
      </c>
      <c r="C33" s="22" t="s">
        <v>499</v>
      </c>
      <c r="D33" s="22" t="s">
        <v>496</v>
      </c>
      <c r="E33" s="232"/>
      <c r="F33" s="232"/>
      <c r="G33" s="232"/>
      <c r="H33" s="232"/>
      <c r="I33" s="232"/>
      <c r="J33" s="232"/>
      <c r="K33" s="232"/>
      <c r="L33" s="437"/>
      <c r="M33" s="437"/>
      <c r="N33" s="437"/>
      <c r="O33" s="237"/>
    </row>
    <row r="34" spans="2:15" ht="15" x14ac:dyDescent="0.2">
      <c r="B34" s="474">
        <v>5</v>
      </c>
      <c r="C34" s="22" t="s">
        <v>500</v>
      </c>
      <c r="D34" s="22" t="s">
        <v>496</v>
      </c>
      <c r="E34" s="232"/>
      <c r="F34" s="232"/>
      <c r="G34" s="232"/>
      <c r="H34" s="232"/>
      <c r="I34" s="232"/>
      <c r="J34" s="232"/>
      <c r="K34" s="437"/>
      <c r="L34" s="437"/>
      <c r="M34" s="437"/>
      <c r="N34" s="437"/>
      <c r="O34" s="237"/>
    </row>
    <row r="35" spans="2:15" ht="15" x14ac:dyDescent="0.2">
      <c r="B35" s="474">
        <v>6</v>
      </c>
      <c r="C35" s="22" t="s">
        <v>501</v>
      </c>
      <c r="D35" s="22" t="s">
        <v>496</v>
      </c>
      <c r="E35" s="232"/>
      <c r="F35" s="232"/>
      <c r="G35" s="232"/>
      <c r="H35" s="232"/>
      <c r="I35" s="232"/>
      <c r="J35" s="437"/>
      <c r="K35" s="437"/>
      <c r="L35" s="437"/>
      <c r="M35" s="437"/>
      <c r="N35" s="437"/>
      <c r="O35" s="237"/>
    </row>
    <row r="36" spans="2:15" ht="15" x14ac:dyDescent="0.2">
      <c r="B36" s="474">
        <v>7</v>
      </c>
      <c r="C36" s="22" t="s">
        <v>502</v>
      </c>
      <c r="D36" s="22" t="s">
        <v>496</v>
      </c>
      <c r="E36" s="232"/>
      <c r="F36" s="232"/>
      <c r="G36" s="232"/>
      <c r="H36" s="232"/>
      <c r="I36" s="437"/>
      <c r="J36" s="437"/>
      <c r="K36" s="437"/>
      <c r="L36" s="437"/>
      <c r="M36" s="437"/>
      <c r="N36" s="437"/>
      <c r="O36" s="237"/>
    </row>
    <row r="37" spans="2:15" ht="15" x14ac:dyDescent="0.2">
      <c r="B37" s="474">
        <v>8</v>
      </c>
      <c r="C37" s="22" t="s">
        <v>503</v>
      </c>
      <c r="D37" s="22" t="s">
        <v>496</v>
      </c>
      <c r="E37" s="232"/>
      <c r="F37" s="232"/>
      <c r="G37" s="232"/>
      <c r="H37" s="437"/>
      <c r="I37" s="437"/>
      <c r="J37" s="437"/>
      <c r="K37" s="437"/>
      <c r="L37" s="437"/>
      <c r="M37" s="437"/>
      <c r="N37" s="437"/>
      <c r="O37" s="237"/>
    </row>
    <row r="38" spans="2:15" ht="15" x14ac:dyDescent="0.2">
      <c r="B38" s="474">
        <v>9</v>
      </c>
      <c r="C38" s="22" t="s">
        <v>504</v>
      </c>
      <c r="D38" s="22" t="s">
        <v>496</v>
      </c>
      <c r="E38" s="232"/>
      <c r="F38" s="232"/>
      <c r="G38" s="437"/>
      <c r="H38" s="437"/>
      <c r="I38" s="437"/>
      <c r="J38" s="437"/>
      <c r="K38" s="437"/>
      <c r="L38" s="437"/>
      <c r="M38" s="437"/>
      <c r="N38" s="437"/>
      <c r="O38" s="237"/>
    </row>
    <row r="39" spans="2:15" ht="15" x14ac:dyDescent="0.2">
      <c r="B39" s="474">
        <v>10</v>
      </c>
      <c r="C39" s="22" t="s">
        <v>505</v>
      </c>
      <c r="D39" s="22" t="s">
        <v>496</v>
      </c>
      <c r="E39" s="232"/>
      <c r="F39" s="437"/>
      <c r="G39" s="437"/>
      <c r="H39" s="437"/>
      <c r="I39" s="437"/>
      <c r="J39" s="437"/>
      <c r="K39" s="437"/>
      <c r="L39" s="437"/>
      <c r="M39" s="437"/>
      <c r="N39" s="437"/>
      <c r="O39" s="237"/>
    </row>
    <row r="40" spans="2:15" ht="15" x14ac:dyDescent="0.2">
      <c r="B40" s="474">
        <v>11</v>
      </c>
      <c r="C40" s="22" t="s">
        <v>506</v>
      </c>
      <c r="D40" s="22"/>
      <c r="E40" s="232"/>
      <c r="F40" s="232"/>
      <c r="G40" s="232"/>
      <c r="H40" s="232">
        <f>H36</f>
        <v>0</v>
      </c>
      <c r="I40" s="232">
        <f>I35</f>
        <v>0</v>
      </c>
      <c r="J40" s="232">
        <f>J34</f>
        <v>0</v>
      </c>
      <c r="K40" s="232">
        <f>K33</f>
        <v>0</v>
      </c>
      <c r="L40" s="232">
        <f>L32</f>
        <v>0</v>
      </c>
      <c r="M40" s="232">
        <f>M31</f>
        <v>0</v>
      </c>
      <c r="N40" s="232">
        <f>N30</f>
        <v>0</v>
      </c>
      <c r="O40" s="232">
        <f>SUM(H40:N40)</f>
        <v>0</v>
      </c>
    </row>
    <row r="41" spans="2:15" ht="15" x14ac:dyDescent="0.2">
      <c r="B41" s="474">
        <v>12</v>
      </c>
      <c r="C41" s="22" t="s">
        <v>507</v>
      </c>
      <c r="D41" s="22"/>
      <c r="E41" s="556"/>
      <c r="F41" s="556"/>
      <c r="G41" s="556"/>
      <c r="H41" s="556"/>
      <c r="I41" s="556"/>
      <c r="J41" s="556"/>
      <c r="K41" s="556"/>
      <c r="L41" s="556"/>
      <c r="M41" s="556"/>
      <c r="N41" s="556"/>
      <c r="O41" s="232"/>
    </row>
    <row r="42" spans="2:15" ht="15" x14ac:dyDescent="0.2">
      <c r="B42" s="474">
        <v>13</v>
      </c>
      <c r="C42" s="22" t="s">
        <v>508</v>
      </c>
      <c r="D42" s="22" t="s">
        <v>509</v>
      </c>
      <c r="E42" s="232"/>
      <c r="F42" s="233"/>
      <c r="G42" s="233"/>
      <c r="H42" s="232"/>
      <c r="I42" s="232"/>
      <c r="J42" s="232"/>
      <c r="K42" s="232"/>
      <c r="L42" s="232"/>
      <c r="M42" s="232"/>
      <c r="N42" s="232"/>
      <c r="O42" s="232">
        <f>SUM(H42:N42)</f>
        <v>0</v>
      </c>
    </row>
    <row r="43" spans="2:15" ht="15.75" thickBot="1" x14ac:dyDescent="0.25">
      <c r="B43" s="455">
        <v>14</v>
      </c>
      <c r="C43" s="252" t="s">
        <v>510</v>
      </c>
      <c r="D43" s="200" t="s">
        <v>511</v>
      </c>
      <c r="E43" s="172">
        <f>E39+E42</f>
        <v>0</v>
      </c>
      <c r="F43" s="172">
        <f>F38+F42</f>
        <v>0</v>
      </c>
      <c r="G43" s="172">
        <f>G37+G42</f>
        <v>0</v>
      </c>
      <c r="H43" s="172">
        <f>H36+H42</f>
        <v>0</v>
      </c>
      <c r="I43" s="172">
        <f>I35+I42</f>
        <v>0</v>
      </c>
      <c r="J43" s="172">
        <f>J34+J42</f>
        <v>0</v>
      </c>
      <c r="K43" s="172">
        <f>K33+K42</f>
        <v>0</v>
      </c>
      <c r="L43" s="172">
        <f>L32+L42</f>
        <v>0</v>
      </c>
      <c r="M43" s="172">
        <f>M31+M42</f>
        <v>0</v>
      </c>
      <c r="N43" s="172">
        <f>N30+N42</f>
        <v>0</v>
      </c>
      <c r="O43" s="349">
        <f>SUM(O40:O42)</f>
        <v>0</v>
      </c>
    </row>
    <row r="45" spans="2:15" s="295" customFormat="1" ht="15.75" thickBot="1" x14ac:dyDescent="0.25">
      <c r="B45" s="453"/>
      <c r="C45" s="435">
        <f>C25-1</f>
        <v>2024</v>
      </c>
      <c r="D45" s="342"/>
    </row>
    <row r="46" spans="2:15" s="295" customFormat="1" ht="15" customHeight="1" x14ac:dyDescent="0.2">
      <c r="B46" s="595"/>
      <c r="C46" s="616"/>
      <c r="D46" s="748" t="s">
        <v>192</v>
      </c>
      <c r="E46" s="745">
        <f t="shared" ref="E46" si="15">F46-1</f>
        <v>2016</v>
      </c>
      <c r="F46" s="745">
        <f t="shared" ref="F46" si="16">G46-1</f>
        <v>2017</v>
      </c>
      <c r="G46" s="745">
        <f t="shared" ref="G46" si="17">H46-1</f>
        <v>2018</v>
      </c>
      <c r="H46" s="745">
        <f t="shared" ref="H46" si="18">I46-1</f>
        <v>2019</v>
      </c>
      <c r="I46" s="745">
        <f t="shared" ref="I46" si="19">J46-1</f>
        <v>2020</v>
      </c>
      <c r="J46" s="745">
        <f t="shared" ref="J46" si="20">K46-1</f>
        <v>2021</v>
      </c>
      <c r="K46" s="745">
        <f t="shared" ref="K46" si="21">L46-1</f>
        <v>2022</v>
      </c>
      <c r="L46" s="745">
        <f t="shared" ref="L46" si="22">M46-1</f>
        <v>2023</v>
      </c>
      <c r="M46" s="745">
        <f>N46-1</f>
        <v>2024</v>
      </c>
      <c r="N46" s="745">
        <f>'Key inputs'!C33</f>
        <v>2025</v>
      </c>
      <c r="O46" s="744" t="s">
        <v>98</v>
      </c>
    </row>
    <row r="47" spans="2:15" s="295" customFormat="1" ht="15" customHeight="1" x14ac:dyDescent="0.2">
      <c r="B47" s="618"/>
      <c r="C47" s="619" t="str">
        <f>"Underwriting year "&amp;C45</f>
        <v>Underwriting year 2024</v>
      </c>
      <c r="D47" s="749"/>
      <c r="E47" s="746"/>
      <c r="F47" s="746"/>
      <c r="G47" s="746"/>
      <c r="H47" s="746"/>
      <c r="I47" s="746"/>
      <c r="J47" s="746"/>
      <c r="K47" s="746"/>
      <c r="L47" s="746"/>
      <c r="M47" s="746"/>
      <c r="N47" s="746"/>
      <c r="O47" s="737"/>
    </row>
    <row r="48" spans="2:15" s="295" customFormat="1" ht="15" x14ac:dyDescent="0.2">
      <c r="B48" s="742"/>
      <c r="C48" s="743"/>
      <c r="D48" s="389"/>
      <c r="E48" s="296" t="s">
        <v>194</v>
      </c>
      <c r="F48" s="296" t="s">
        <v>195</v>
      </c>
      <c r="G48" s="296" t="s">
        <v>196</v>
      </c>
      <c r="H48" s="296" t="s">
        <v>197</v>
      </c>
      <c r="I48" s="296" t="s">
        <v>198</v>
      </c>
      <c r="J48" s="296" t="s">
        <v>199</v>
      </c>
      <c r="K48" s="296" t="s">
        <v>200</v>
      </c>
      <c r="L48" s="296" t="s">
        <v>392</v>
      </c>
      <c r="M48" s="296" t="s">
        <v>393</v>
      </c>
      <c r="N48" s="296" t="s">
        <v>394</v>
      </c>
      <c r="O48" s="306" t="s">
        <v>395</v>
      </c>
    </row>
    <row r="49" spans="2:15" ht="15" x14ac:dyDescent="0.2">
      <c r="B49" s="474"/>
      <c r="C49" s="22" t="s">
        <v>494</v>
      </c>
      <c r="D49" s="129"/>
      <c r="E49" s="437"/>
      <c r="F49" s="437"/>
      <c r="G49" s="437"/>
      <c r="H49" s="437"/>
      <c r="I49" s="437"/>
      <c r="J49" s="437"/>
      <c r="K49" s="437"/>
      <c r="L49" s="437"/>
      <c r="M49" s="437"/>
      <c r="N49" s="437"/>
      <c r="O49" s="237"/>
    </row>
    <row r="50" spans="2:15" ht="15" x14ac:dyDescent="0.2">
      <c r="B50" s="474">
        <v>1</v>
      </c>
      <c r="C50" s="22" t="s">
        <v>495</v>
      </c>
      <c r="D50" s="22" t="s">
        <v>496</v>
      </c>
      <c r="E50" s="232"/>
      <c r="F50" s="232"/>
      <c r="G50" s="232"/>
      <c r="H50" s="232"/>
      <c r="I50" s="232"/>
      <c r="J50" s="232"/>
      <c r="K50" s="232"/>
      <c r="L50" s="232"/>
      <c r="M50" s="232"/>
      <c r="N50" s="232"/>
      <c r="O50" s="237"/>
    </row>
    <row r="51" spans="2:15" ht="15" x14ac:dyDescent="0.2">
      <c r="B51" s="474">
        <v>2</v>
      </c>
      <c r="C51" s="22" t="s">
        <v>497</v>
      </c>
      <c r="D51" s="22" t="s">
        <v>496</v>
      </c>
      <c r="E51" s="232"/>
      <c r="F51" s="232"/>
      <c r="G51" s="232"/>
      <c r="H51" s="232"/>
      <c r="I51" s="232"/>
      <c r="J51" s="232"/>
      <c r="K51" s="232"/>
      <c r="L51" s="232"/>
      <c r="M51" s="232"/>
      <c r="N51" s="437"/>
      <c r="O51" s="237"/>
    </row>
    <row r="52" spans="2:15" ht="15" x14ac:dyDescent="0.2">
      <c r="B52" s="474">
        <v>3</v>
      </c>
      <c r="C52" s="22" t="s">
        <v>498</v>
      </c>
      <c r="D52" s="22" t="s">
        <v>496</v>
      </c>
      <c r="E52" s="232"/>
      <c r="F52" s="232"/>
      <c r="G52" s="232"/>
      <c r="H52" s="232"/>
      <c r="I52" s="232"/>
      <c r="J52" s="232"/>
      <c r="K52" s="232"/>
      <c r="L52" s="232"/>
      <c r="M52" s="437"/>
      <c r="N52" s="437"/>
      <c r="O52" s="237"/>
    </row>
    <row r="53" spans="2:15" ht="15" x14ac:dyDescent="0.2">
      <c r="B53" s="474">
        <v>4</v>
      </c>
      <c r="C53" s="22" t="s">
        <v>499</v>
      </c>
      <c r="D53" s="22" t="s">
        <v>496</v>
      </c>
      <c r="E53" s="232"/>
      <c r="F53" s="232"/>
      <c r="G53" s="232"/>
      <c r="H53" s="232"/>
      <c r="I53" s="232"/>
      <c r="J53" s="232"/>
      <c r="K53" s="232"/>
      <c r="L53" s="437"/>
      <c r="M53" s="437"/>
      <c r="N53" s="437"/>
      <c r="O53" s="237"/>
    </row>
    <row r="54" spans="2:15" ht="15" x14ac:dyDescent="0.2">
      <c r="B54" s="474">
        <v>5</v>
      </c>
      <c r="C54" s="22" t="s">
        <v>500</v>
      </c>
      <c r="D54" s="22" t="s">
        <v>496</v>
      </c>
      <c r="E54" s="232"/>
      <c r="F54" s="232"/>
      <c r="G54" s="232"/>
      <c r="H54" s="232"/>
      <c r="I54" s="232"/>
      <c r="J54" s="232"/>
      <c r="K54" s="437"/>
      <c r="L54" s="437"/>
      <c r="M54" s="437"/>
      <c r="N54" s="437"/>
      <c r="O54" s="237"/>
    </row>
    <row r="55" spans="2:15" ht="15" x14ac:dyDescent="0.2">
      <c r="B55" s="474">
        <v>6</v>
      </c>
      <c r="C55" s="22" t="s">
        <v>501</v>
      </c>
      <c r="D55" s="22" t="s">
        <v>496</v>
      </c>
      <c r="E55" s="232"/>
      <c r="F55" s="232"/>
      <c r="G55" s="232"/>
      <c r="H55" s="232"/>
      <c r="I55" s="232"/>
      <c r="J55" s="437"/>
      <c r="K55" s="437"/>
      <c r="L55" s="437"/>
      <c r="M55" s="437"/>
      <c r="N55" s="437"/>
      <c r="O55" s="237"/>
    </row>
    <row r="56" spans="2:15" ht="15" x14ac:dyDescent="0.2">
      <c r="B56" s="474">
        <v>7</v>
      </c>
      <c r="C56" s="22" t="s">
        <v>502</v>
      </c>
      <c r="D56" s="22" t="s">
        <v>496</v>
      </c>
      <c r="E56" s="232"/>
      <c r="F56" s="232"/>
      <c r="G56" s="232"/>
      <c r="H56" s="232"/>
      <c r="I56" s="437"/>
      <c r="J56" s="437"/>
      <c r="K56" s="437"/>
      <c r="L56" s="437"/>
      <c r="M56" s="437"/>
      <c r="N56" s="437"/>
      <c r="O56" s="237"/>
    </row>
    <row r="57" spans="2:15" ht="15" x14ac:dyDescent="0.2">
      <c r="B57" s="474">
        <v>8</v>
      </c>
      <c r="C57" s="22" t="s">
        <v>503</v>
      </c>
      <c r="D57" s="22" t="s">
        <v>496</v>
      </c>
      <c r="E57" s="232"/>
      <c r="F57" s="232"/>
      <c r="G57" s="232"/>
      <c r="H57" s="437"/>
      <c r="I57" s="437"/>
      <c r="J57" s="437"/>
      <c r="K57" s="437"/>
      <c r="L57" s="437"/>
      <c r="M57" s="437"/>
      <c r="N57" s="437"/>
      <c r="O57" s="237"/>
    </row>
    <row r="58" spans="2:15" ht="15" x14ac:dyDescent="0.2">
      <c r="B58" s="474">
        <v>9</v>
      </c>
      <c r="C58" s="22" t="s">
        <v>504</v>
      </c>
      <c r="D58" s="22" t="s">
        <v>496</v>
      </c>
      <c r="E58" s="232"/>
      <c r="F58" s="232"/>
      <c r="G58" s="437"/>
      <c r="H58" s="437"/>
      <c r="I58" s="437"/>
      <c r="J58" s="437"/>
      <c r="K58" s="437"/>
      <c r="L58" s="437"/>
      <c r="M58" s="437"/>
      <c r="N58" s="437"/>
      <c r="O58" s="237"/>
    </row>
    <row r="59" spans="2:15" ht="15" x14ac:dyDescent="0.2">
      <c r="B59" s="474">
        <v>10</v>
      </c>
      <c r="C59" s="22" t="s">
        <v>505</v>
      </c>
      <c r="D59" s="22" t="s">
        <v>496</v>
      </c>
      <c r="E59" s="232"/>
      <c r="F59" s="437"/>
      <c r="G59" s="437"/>
      <c r="H59" s="437"/>
      <c r="I59" s="437"/>
      <c r="J59" s="437"/>
      <c r="K59" s="437"/>
      <c r="L59" s="437"/>
      <c r="M59" s="437"/>
      <c r="N59" s="437"/>
      <c r="O59" s="237"/>
    </row>
    <row r="60" spans="2:15" ht="15" x14ac:dyDescent="0.2">
      <c r="B60" s="474">
        <v>11</v>
      </c>
      <c r="C60" s="22" t="s">
        <v>506</v>
      </c>
      <c r="D60" s="22"/>
      <c r="E60" s="232"/>
      <c r="F60" s="232"/>
      <c r="G60" s="232"/>
      <c r="H60" s="232">
        <f>H56</f>
        <v>0</v>
      </c>
      <c r="I60" s="232">
        <f>I55</f>
        <v>0</v>
      </c>
      <c r="J60" s="232">
        <f>J54</f>
        <v>0</v>
      </c>
      <c r="K60" s="232">
        <f>K53</f>
        <v>0</v>
      </c>
      <c r="L60" s="232">
        <f>L52</f>
        <v>0</v>
      </c>
      <c r="M60" s="232">
        <f>M51</f>
        <v>0</v>
      </c>
      <c r="N60" s="232">
        <f>N50</f>
        <v>0</v>
      </c>
      <c r="O60" s="232">
        <f>SUM(H60:N60)</f>
        <v>0</v>
      </c>
    </row>
    <row r="61" spans="2:15" ht="15" x14ac:dyDescent="0.2">
      <c r="B61" s="474">
        <v>12</v>
      </c>
      <c r="C61" s="22" t="s">
        <v>507</v>
      </c>
      <c r="D61" s="22"/>
      <c r="E61" s="556"/>
      <c r="F61" s="556"/>
      <c r="G61" s="556"/>
      <c r="H61" s="556"/>
      <c r="I61" s="556"/>
      <c r="J61" s="556"/>
      <c r="K61" s="556"/>
      <c r="L61" s="556"/>
      <c r="M61" s="556"/>
      <c r="N61" s="556"/>
      <c r="O61" s="232"/>
    </row>
    <row r="62" spans="2:15" ht="15" x14ac:dyDescent="0.2">
      <c r="B62" s="474">
        <v>13</v>
      </c>
      <c r="C62" s="22" t="s">
        <v>508</v>
      </c>
      <c r="D62" s="22" t="s">
        <v>509</v>
      </c>
      <c r="E62" s="232"/>
      <c r="F62" s="233"/>
      <c r="G62" s="233"/>
      <c r="H62" s="232"/>
      <c r="I62" s="232"/>
      <c r="J62" s="232"/>
      <c r="K62" s="232"/>
      <c r="L62" s="232"/>
      <c r="M62" s="232"/>
      <c r="N62" s="232"/>
      <c r="O62" s="232">
        <f>SUM(H62:N62)</f>
        <v>0</v>
      </c>
    </row>
    <row r="63" spans="2:15" ht="15.75" thickBot="1" x14ac:dyDescent="0.25">
      <c r="B63" s="455">
        <v>14</v>
      </c>
      <c r="C63" s="252" t="s">
        <v>510</v>
      </c>
      <c r="D63" s="200" t="s">
        <v>511</v>
      </c>
      <c r="E63" s="172">
        <f>E59+E62</f>
        <v>0</v>
      </c>
      <c r="F63" s="172">
        <f>F58+F62</f>
        <v>0</v>
      </c>
      <c r="G63" s="172">
        <f>G57+G62</f>
        <v>0</v>
      </c>
      <c r="H63" s="172">
        <f>H56+H62</f>
        <v>0</v>
      </c>
      <c r="I63" s="172">
        <f>I55+I62</f>
        <v>0</v>
      </c>
      <c r="J63" s="172">
        <f>J54+J62</f>
        <v>0</v>
      </c>
      <c r="K63" s="172">
        <f>K53+K62</f>
        <v>0</v>
      </c>
      <c r="L63" s="172">
        <f>L52+L62</f>
        <v>0</v>
      </c>
      <c r="M63" s="172">
        <f>M51+M62</f>
        <v>0</v>
      </c>
      <c r="N63" s="172">
        <f>N50+N62</f>
        <v>0</v>
      </c>
      <c r="O63" s="349">
        <f>SUM(O60:O62)</f>
        <v>0</v>
      </c>
    </row>
    <row r="65" spans="2:15" s="295" customFormat="1" ht="15.75" thickBot="1" x14ac:dyDescent="0.25">
      <c r="B65" s="453"/>
      <c r="C65" s="435">
        <f>C45-1</f>
        <v>2023</v>
      </c>
      <c r="D65" s="342"/>
    </row>
    <row r="66" spans="2:15" s="295" customFormat="1" ht="15" customHeight="1" x14ac:dyDescent="0.2">
      <c r="B66" s="595"/>
      <c r="C66" s="616"/>
      <c r="D66" s="748" t="s">
        <v>192</v>
      </c>
      <c r="E66" s="745">
        <f t="shared" ref="E66" si="23">F66-1</f>
        <v>2016</v>
      </c>
      <c r="F66" s="745">
        <f t="shared" ref="F66" si="24">G66-1</f>
        <v>2017</v>
      </c>
      <c r="G66" s="745">
        <f t="shared" ref="G66" si="25">H66-1</f>
        <v>2018</v>
      </c>
      <c r="H66" s="745">
        <f t="shared" ref="H66" si="26">I66-1</f>
        <v>2019</v>
      </c>
      <c r="I66" s="745">
        <f t="shared" ref="I66" si="27">J66-1</f>
        <v>2020</v>
      </c>
      <c r="J66" s="745">
        <f t="shared" ref="J66" si="28">K66-1</f>
        <v>2021</v>
      </c>
      <c r="K66" s="745">
        <f t="shared" ref="K66" si="29">L66-1</f>
        <v>2022</v>
      </c>
      <c r="L66" s="745">
        <f t="shared" ref="L66" si="30">M66-1</f>
        <v>2023</v>
      </c>
      <c r="M66" s="745">
        <f>N66-1</f>
        <v>2024</v>
      </c>
      <c r="N66" s="745">
        <f>'Key inputs'!C33</f>
        <v>2025</v>
      </c>
      <c r="O66" s="744" t="s">
        <v>98</v>
      </c>
    </row>
    <row r="67" spans="2:15" s="295" customFormat="1" ht="15" customHeight="1" x14ac:dyDescent="0.2">
      <c r="B67" s="618"/>
      <c r="C67" s="619" t="str">
        <f>"Underwriting year "&amp;C65</f>
        <v>Underwriting year 2023</v>
      </c>
      <c r="D67" s="749"/>
      <c r="E67" s="746"/>
      <c r="F67" s="746"/>
      <c r="G67" s="746"/>
      <c r="H67" s="746"/>
      <c r="I67" s="746"/>
      <c r="J67" s="746"/>
      <c r="K67" s="746"/>
      <c r="L67" s="746"/>
      <c r="M67" s="746"/>
      <c r="N67" s="746"/>
      <c r="O67" s="737"/>
    </row>
    <row r="68" spans="2:15" s="295" customFormat="1" ht="15" x14ac:dyDescent="0.2">
      <c r="B68" s="742"/>
      <c r="C68" s="743"/>
      <c r="D68" s="389"/>
      <c r="E68" s="296" t="s">
        <v>194</v>
      </c>
      <c r="F68" s="296" t="s">
        <v>195</v>
      </c>
      <c r="G68" s="296" t="s">
        <v>196</v>
      </c>
      <c r="H68" s="296" t="s">
        <v>197</v>
      </c>
      <c r="I68" s="296" t="s">
        <v>198</v>
      </c>
      <c r="J68" s="296" t="s">
        <v>199</v>
      </c>
      <c r="K68" s="296" t="s">
        <v>200</v>
      </c>
      <c r="L68" s="296" t="s">
        <v>392</v>
      </c>
      <c r="M68" s="296" t="s">
        <v>393</v>
      </c>
      <c r="N68" s="296" t="s">
        <v>394</v>
      </c>
      <c r="O68" s="306" t="s">
        <v>395</v>
      </c>
    </row>
    <row r="69" spans="2:15" ht="15" x14ac:dyDescent="0.2">
      <c r="B69" s="474"/>
      <c r="C69" s="22" t="s">
        <v>494</v>
      </c>
      <c r="D69" s="129"/>
      <c r="E69" s="437"/>
      <c r="F69" s="437"/>
      <c r="G69" s="437"/>
      <c r="H69" s="437"/>
      <c r="I69" s="437"/>
      <c r="J69" s="437"/>
      <c r="K69" s="437"/>
      <c r="L69" s="437"/>
      <c r="M69" s="437"/>
      <c r="N69" s="437"/>
      <c r="O69" s="237"/>
    </row>
    <row r="70" spans="2:15" ht="15" x14ac:dyDescent="0.2">
      <c r="B70" s="474">
        <v>1</v>
      </c>
      <c r="C70" s="22" t="s">
        <v>495</v>
      </c>
      <c r="D70" s="22" t="s">
        <v>496</v>
      </c>
      <c r="E70" s="232"/>
      <c r="F70" s="232"/>
      <c r="G70" s="232"/>
      <c r="H70" s="232"/>
      <c r="I70" s="232"/>
      <c r="J70" s="232"/>
      <c r="K70" s="232"/>
      <c r="L70" s="232"/>
      <c r="M70" s="232"/>
      <c r="N70" s="232"/>
      <c r="O70" s="237"/>
    </row>
    <row r="71" spans="2:15" ht="15" x14ac:dyDescent="0.2">
      <c r="B71" s="474">
        <v>2</v>
      </c>
      <c r="C71" s="22" t="s">
        <v>497</v>
      </c>
      <c r="D71" s="22" t="s">
        <v>496</v>
      </c>
      <c r="E71" s="232"/>
      <c r="F71" s="232"/>
      <c r="G71" s="232"/>
      <c r="H71" s="232"/>
      <c r="I71" s="232"/>
      <c r="J71" s="232"/>
      <c r="K71" s="232"/>
      <c r="L71" s="232"/>
      <c r="M71" s="232"/>
      <c r="N71" s="437"/>
      <c r="O71" s="237"/>
    </row>
    <row r="72" spans="2:15" ht="15" x14ac:dyDescent="0.2">
      <c r="B72" s="474">
        <v>3</v>
      </c>
      <c r="C72" s="22" t="s">
        <v>498</v>
      </c>
      <c r="D72" s="22" t="s">
        <v>496</v>
      </c>
      <c r="E72" s="232"/>
      <c r="F72" s="232"/>
      <c r="G72" s="232"/>
      <c r="H72" s="232"/>
      <c r="I72" s="232"/>
      <c r="J72" s="232"/>
      <c r="K72" s="232"/>
      <c r="L72" s="232"/>
      <c r="M72" s="437"/>
      <c r="N72" s="437"/>
      <c r="O72" s="237"/>
    </row>
    <row r="73" spans="2:15" ht="15" x14ac:dyDescent="0.2">
      <c r="B73" s="474">
        <v>4</v>
      </c>
      <c r="C73" s="22" t="s">
        <v>499</v>
      </c>
      <c r="D73" s="22" t="s">
        <v>496</v>
      </c>
      <c r="E73" s="232"/>
      <c r="F73" s="232"/>
      <c r="G73" s="232"/>
      <c r="H73" s="232"/>
      <c r="I73" s="232"/>
      <c r="J73" s="232"/>
      <c r="K73" s="232"/>
      <c r="L73" s="437"/>
      <c r="M73" s="437"/>
      <c r="N73" s="437"/>
      <c r="O73" s="237"/>
    </row>
    <row r="74" spans="2:15" ht="15" x14ac:dyDescent="0.2">
      <c r="B74" s="474">
        <v>5</v>
      </c>
      <c r="C74" s="22" t="s">
        <v>500</v>
      </c>
      <c r="D74" s="22" t="s">
        <v>496</v>
      </c>
      <c r="E74" s="232"/>
      <c r="F74" s="232"/>
      <c r="G74" s="232"/>
      <c r="H74" s="232"/>
      <c r="I74" s="232"/>
      <c r="J74" s="232"/>
      <c r="K74" s="437"/>
      <c r="L74" s="437"/>
      <c r="M74" s="437"/>
      <c r="N74" s="437"/>
      <c r="O74" s="237"/>
    </row>
    <row r="75" spans="2:15" ht="15" x14ac:dyDescent="0.2">
      <c r="B75" s="474">
        <v>6</v>
      </c>
      <c r="C75" s="22" t="s">
        <v>501</v>
      </c>
      <c r="D75" s="22" t="s">
        <v>496</v>
      </c>
      <c r="E75" s="232"/>
      <c r="F75" s="232"/>
      <c r="G75" s="232"/>
      <c r="H75" s="232"/>
      <c r="I75" s="232"/>
      <c r="J75" s="437"/>
      <c r="K75" s="437"/>
      <c r="L75" s="437"/>
      <c r="M75" s="437"/>
      <c r="N75" s="437"/>
      <c r="O75" s="237"/>
    </row>
    <row r="76" spans="2:15" ht="15" x14ac:dyDescent="0.2">
      <c r="B76" s="474">
        <v>7</v>
      </c>
      <c r="C76" s="22" t="s">
        <v>502</v>
      </c>
      <c r="D76" s="22" t="s">
        <v>496</v>
      </c>
      <c r="E76" s="232"/>
      <c r="F76" s="232"/>
      <c r="G76" s="232"/>
      <c r="H76" s="232"/>
      <c r="I76" s="437"/>
      <c r="J76" s="437"/>
      <c r="K76" s="437"/>
      <c r="L76" s="437"/>
      <c r="M76" s="437"/>
      <c r="N76" s="437"/>
      <c r="O76" s="237"/>
    </row>
    <row r="77" spans="2:15" ht="15" x14ac:dyDescent="0.2">
      <c r="B77" s="474">
        <v>8</v>
      </c>
      <c r="C77" s="22" t="s">
        <v>503</v>
      </c>
      <c r="D77" s="22" t="s">
        <v>496</v>
      </c>
      <c r="E77" s="232"/>
      <c r="F77" s="232"/>
      <c r="G77" s="232"/>
      <c r="H77" s="437"/>
      <c r="I77" s="437"/>
      <c r="J77" s="437"/>
      <c r="K77" s="437"/>
      <c r="L77" s="437"/>
      <c r="M77" s="437"/>
      <c r="N77" s="437"/>
      <c r="O77" s="237"/>
    </row>
    <row r="78" spans="2:15" ht="15" x14ac:dyDescent="0.2">
      <c r="B78" s="474">
        <v>9</v>
      </c>
      <c r="C78" s="22" t="s">
        <v>504</v>
      </c>
      <c r="D78" s="22" t="s">
        <v>496</v>
      </c>
      <c r="E78" s="232"/>
      <c r="F78" s="232"/>
      <c r="G78" s="437"/>
      <c r="H78" s="437"/>
      <c r="I78" s="437"/>
      <c r="J78" s="437"/>
      <c r="K78" s="437"/>
      <c r="L78" s="437"/>
      <c r="M78" s="437"/>
      <c r="N78" s="437"/>
      <c r="O78" s="237"/>
    </row>
    <row r="79" spans="2:15" ht="15" x14ac:dyDescent="0.2">
      <c r="B79" s="474">
        <v>10</v>
      </c>
      <c r="C79" s="22" t="s">
        <v>505</v>
      </c>
      <c r="D79" s="22" t="s">
        <v>496</v>
      </c>
      <c r="E79" s="232"/>
      <c r="F79" s="437"/>
      <c r="G79" s="437"/>
      <c r="H79" s="437"/>
      <c r="I79" s="437"/>
      <c r="J79" s="437"/>
      <c r="K79" s="437"/>
      <c r="L79" s="437"/>
      <c r="M79" s="437"/>
      <c r="N79" s="437"/>
      <c r="O79" s="237"/>
    </row>
    <row r="80" spans="2:15" ht="15" x14ac:dyDescent="0.2">
      <c r="B80" s="474">
        <v>11</v>
      </c>
      <c r="C80" s="22" t="s">
        <v>506</v>
      </c>
      <c r="D80" s="22"/>
      <c r="E80" s="232"/>
      <c r="F80" s="232"/>
      <c r="G80" s="232"/>
      <c r="H80" s="232"/>
      <c r="I80" s="232"/>
      <c r="J80" s="232"/>
      <c r="K80" s="232"/>
      <c r="L80" s="232"/>
      <c r="M80" s="232"/>
      <c r="N80" s="232"/>
      <c r="O80" s="232">
        <f>SUM(H80:N80)</f>
        <v>0</v>
      </c>
    </row>
    <row r="81" spans="2:15" ht="15" x14ac:dyDescent="0.2">
      <c r="B81" s="474">
        <v>12</v>
      </c>
      <c r="C81" s="22" t="s">
        <v>507</v>
      </c>
      <c r="D81" s="22"/>
      <c r="E81" s="556"/>
      <c r="F81" s="556"/>
      <c r="G81" s="556"/>
      <c r="H81" s="556"/>
      <c r="I81" s="556"/>
      <c r="J81" s="556"/>
      <c r="K81" s="556"/>
      <c r="L81" s="556"/>
      <c r="M81" s="556"/>
      <c r="N81" s="556"/>
      <c r="O81" s="232"/>
    </row>
    <row r="82" spans="2:15" ht="15" x14ac:dyDescent="0.2">
      <c r="B82" s="474">
        <v>13</v>
      </c>
      <c r="C82" s="22" t="s">
        <v>508</v>
      </c>
      <c r="D82" s="22" t="s">
        <v>509</v>
      </c>
      <c r="E82" s="232"/>
      <c r="F82" s="233"/>
      <c r="G82" s="233"/>
      <c r="H82" s="232"/>
      <c r="I82" s="232"/>
      <c r="J82" s="232"/>
      <c r="K82" s="232"/>
      <c r="L82" s="232"/>
      <c r="M82" s="232"/>
      <c r="N82" s="232"/>
      <c r="O82" s="232">
        <f>SUM(H82:N82)</f>
        <v>0</v>
      </c>
    </row>
    <row r="83" spans="2:15" ht="15.75" thickBot="1" x14ac:dyDescent="0.25">
      <c r="B83" s="455">
        <v>14</v>
      </c>
      <c r="C83" s="252" t="s">
        <v>510</v>
      </c>
      <c r="D83" s="200" t="s">
        <v>511</v>
      </c>
      <c r="E83" s="172">
        <f>E79+E82</f>
        <v>0</v>
      </c>
      <c r="F83" s="172">
        <f>F78+F82</f>
        <v>0</v>
      </c>
      <c r="G83" s="172">
        <f>G77+G82</f>
        <v>0</v>
      </c>
      <c r="H83" s="172">
        <f>H76+H82</f>
        <v>0</v>
      </c>
      <c r="I83" s="172">
        <f>I75+I82</f>
        <v>0</v>
      </c>
      <c r="J83" s="172">
        <f>J74+J82</f>
        <v>0</v>
      </c>
      <c r="K83" s="172">
        <f>K73+K82</f>
        <v>0</v>
      </c>
      <c r="L83" s="172">
        <f>L72+L82</f>
        <v>0</v>
      </c>
      <c r="M83" s="172">
        <f>M71+M82</f>
        <v>0</v>
      </c>
      <c r="N83" s="172">
        <f>N70+N82</f>
        <v>0</v>
      </c>
      <c r="O83" s="349">
        <f>SUM(O80:O82)</f>
        <v>0</v>
      </c>
    </row>
    <row r="85" spans="2:15" s="295" customFormat="1" ht="15.75" hidden="1" outlineLevel="1" thickBot="1" x14ac:dyDescent="0.25">
      <c r="B85" s="453"/>
      <c r="C85" s="435">
        <f>C65-1</f>
        <v>2022</v>
      </c>
      <c r="D85" s="342"/>
    </row>
    <row r="86" spans="2:15" s="295" customFormat="1" ht="15" hidden="1" customHeight="1" outlineLevel="2" x14ac:dyDescent="0.2">
      <c r="B86" s="595"/>
      <c r="C86" s="616"/>
      <c r="D86" s="748" t="s">
        <v>192</v>
      </c>
      <c r="E86" s="745">
        <f t="shared" ref="E86" si="31">F86-1</f>
        <v>2016</v>
      </c>
      <c r="F86" s="745">
        <f t="shared" ref="F86" si="32">G86-1</f>
        <v>2017</v>
      </c>
      <c r="G86" s="745">
        <f t="shared" ref="G86" si="33">H86-1</f>
        <v>2018</v>
      </c>
      <c r="H86" s="745">
        <f t="shared" ref="H86" si="34">I86-1</f>
        <v>2019</v>
      </c>
      <c r="I86" s="745">
        <f t="shared" ref="I86" si="35">J86-1</f>
        <v>2020</v>
      </c>
      <c r="J86" s="745">
        <f t="shared" ref="J86" si="36">K86-1</f>
        <v>2021</v>
      </c>
      <c r="K86" s="745">
        <f t="shared" ref="K86" si="37">L86-1</f>
        <v>2022</v>
      </c>
      <c r="L86" s="745">
        <f t="shared" ref="L86" si="38">M86-1</f>
        <v>2023</v>
      </c>
      <c r="M86" s="745">
        <f>N86-1</f>
        <v>2024</v>
      </c>
      <c r="N86" s="745">
        <f>'Key inputs'!C33</f>
        <v>2025</v>
      </c>
      <c r="O86" s="744" t="s">
        <v>98</v>
      </c>
    </row>
    <row r="87" spans="2:15" s="295" customFormat="1" ht="15" hidden="1" customHeight="1" outlineLevel="2" x14ac:dyDescent="0.2">
      <c r="B87" s="618"/>
      <c r="C87" s="619" t="str">
        <f>"Underwriting year "&amp;C85</f>
        <v>Underwriting year 2022</v>
      </c>
      <c r="D87" s="749"/>
      <c r="E87" s="746"/>
      <c r="F87" s="746"/>
      <c r="G87" s="746"/>
      <c r="H87" s="746"/>
      <c r="I87" s="746"/>
      <c r="J87" s="746"/>
      <c r="K87" s="746"/>
      <c r="L87" s="746"/>
      <c r="M87" s="746"/>
      <c r="N87" s="746"/>
      <c r="O87" s="737"/>
    </row>
    <row r="88" spans="2:15" s="295" customFormat="1" ht="15" hidden="1" outlineLevel="2" x14ac:dyDescent="0.2">
      <c r="B88" s="742"/>
      <c r="C88" s="743"/>
      <c r="D88" s="389"/>
      <c r="E88" s="296" t="s">
        <v>194</v>
      </c>
      <c r="F88" s="296" t="s">
        <v>195</v>
      </c>
      <c r="G88" s="296" t="s">
        <v>196</v>
      </c>
      <c r="H88" s="296" t="s">
        <v>197</v>
      </c>
      <c r="I88" s="296" t="s">
        <v>198</v>
      </c>
      <c r="J88" s="296" t="s">
        <v>199</v>
      </c>
      <c r="K88" s="296" t="s">
        <v>200</v>
      </c>
      <c r="L88" s="296" t="s">
        <v>392</v>
      </c>
      <c r="M88" s="296" t="s">
        <v>393</v>
      </c>
      <c r="N88" s="296" t="s">
        <v>394</v>
      </c>
      <c r="O88" s="306" t="s">
        <v>395</v>
      </c>
    </row>
    <row r="89" spans="2:15" ht="15" hidden="1" outlineLevel="2" x14ac:dyDescent="0.2">
      <c r="B89" s="474"/>
      <c r="C89" s="22" t="s">
        <v>494</v>
      </c>
      <c r="D89" s="129"/>
      <c r="E89" s="437"/>
      <c r="F89" s="437"/>
      <c r="G89" s="437"/>
      <c r="H89" s="437"/>
      <c r="I89" s="437"/>
      <c r="J89" s="437"/>
      <c r="K89" s="437"/>
      <c r="L89" s="437"/>
      <c r="M89" s="437"/>
      <c r="N89" s="437"/>
      <c r="O89" s="237"/>
    </row>
    <row r="90" spans="2:15" ht="15" hidden="1" outlineLevel="2" x14ac:dyDescent="0.2">
      <c r="B90" s="474">
        <v>1</v>
      </c>
      <c r="C90" s="22" t="s">
        <v>495</v>
      </c>
      <c r="D90" s="22" t="s">
        <v>496</v>
      </c>
      <c r="E90" s="232"/>
      <c r="F90" s="232"/>
      <c r="G90" s="232"/>
      <c r="H90" s="232"/>
      <c r="I90" s="232"/>
      <c r="J90" s="232"/>
      <c r="K90" s="232"/>
      <c r="L90" s="232"/>
      <c r="M90" s="232"/>
      <c r="N90" s="232"/>
      <c r="O90" s="237"/>
    </row>
    <row r="91" spans="2:15" ht="15" hidden="1" outlineLevel="2" x14ac:dyDescent="0.2">
      <c r="B91" s="474">
        <v>2</v>
      </c>
      <c r="C91" s="22" t="s">
        <v>497</v>
      </c>
      <c r="D91" s="22" t="s">
        <v>496</v>
      </c>
      <c r="E91" s="232"/>
      <c r="F91" s="232"/>
      <c r="G91" s="232"/>
      <c r="H91" s="232"/>
      <c r="I91" s="232"/>
      <c r="J91" s="232"/>
      <c r="K91" s="232"/>
      <c r="L91" s="232"/>
      <c r="M91" s="232"/>
      <c r="N91" s="437"/>
      <c r="O91" s="237"/>
    </row>
    <row r="92" spans="2:15" ht="15" hidden="1" outlineLevel="2" x14ac:dyDescent="0.2">
      <c r="B92" s="474">
        <v>3</v>
      </c>
      <c r="C92" s="22" t="s">
        <v>498</v>
      </c>
      <c r="D92" s="22" t="s">
        <v>496</v>
      </c>
      <c r="E92" s="232"/>
      <c r="F92" s="232"/>
      <c r="G92" s="232"/>
      <c r="H92" s="232"/>
      <c r="I92" s="232"/>
      <c r="J92" s="232"/>
      <c r="K92" s="232"/>
      <c r="L92" s="232"/>
      <c r="M92" s="437"/>
      <c r="N92" s="437"/>
      <c r="O92" s="237"/>
    </row>
    <row r="93" spans="2:15" ht="15" hidden="1" outlineLevel="2" x14ac:dyDescent="0.2">
      <c r="B93" s="474">
        <v>4</v>
      </c>
      <c r="C93" s="22" t="s">
        <v>499</v>
      </c>
      <c r="D93" s="22" t="s">
        <v>496</v>
      </c>
      <c r="E93" s="232"/>
      <c r="F93" s="232"/>
      <c r="G93" s="232"/>
      <c r="H93" s="232"/>
      <c r="I93" s="232"/>
      <c r="J93" s="232"/>
      <c r="K93" s="232"/>
      <c r="L93" s="437"/>
      <c r="M93" s="437"/>
      <c r="N93" s="437"/>
      <c r="O93" s="237"/>
    </row>
    <row r="94" spans="2:15" ht="15" hidden="1" outlineLevel="2" x14ac:dyDescent="0.2">
      <c r="B94" s="474">
        <v>5</v>
      </c>
      <c r="C94" s="22" t="s">
        <v>500</v>
      </c>
      <c r="D94" s="22" t="s">
        <v>496</v>
      </c>
      <c r="E94" s="232"/>
      <c r="F94" s="232"/>
      <c r="G94" s="232"/>
      <c r="H94" s="232"/>
      <c r="I94" s="232"/>
      <c r="J94" s="232"/>
      <c r="K94" s="437"/>
      <c r="L94" s="437"/>
      <c r="M94" s="437"/>
      <c r="N94" s="437"/>
      <c r="O94" s="237"/>
    </row>
    <row r="95" spans="2:15" ht="15" hidden="1" outlineLevel="2" x14ac:dyDescent="0.2">
      <c r="B95" s="474">
        <v>6</v>
      </c>
      <c r="C95" s="22" t="s">
        <v>501</v>
      </c>
      <c r="D95" s="22" t="s">
        <v>496</v>
      </c>
      <c r="E95" s="232"/>
      <c r="F95" s="232"/>
      <c r="G95" s="232"/>
      <c r="H95" s="232"/>
      <c r="I95" s="232"/>
      <c r="J95" s="437"/>
      <c r="K95" s="437"/>
      <c r="L95" s="437"/>
      <c r="M95" s="437"/>
      <c r="N95" s="437"/>
      <c r="O95" s="237"/>
    </row>
    <row r="96" spans="2:15" ht="15" hidden="1" outlineLevel="2" x14ac:dyDescent="0.2">
      <c r="B96" s="474">
        <v>7</v>
      </c>
      <c r="C96" s="22" t="s">
        <v>502</v>
      </c>
      <c r="D96" s="22" t="s">
        <v>496</v>
      </c>
      <c r="E96" s="232"/>
      <c r="F96" s="232"/>
      <c r="G96" s="232"/>
      <c r="H96" s="232"/>
      <c r="I96" s="437"/>
      <c r="J96" s="437"/>
      <c r="K96" s="437"/>
      <c r="L96" s="437"/>
      <c r="M96" s="437"/>
      <c r="N96" s="437"/>
      <c r="O96" s="237"/>
    </row>
    <row r="97" spans="1:15" ht="15" hidden="1" outlineLevel="2" x14ac:dyDescent="0.2">
      <c r="B97" s="474">
        <v>8</v>
      </c>
      <c r="C97" s="22" t="s">
        <v>503</v>
      </c>
      <c r="D97" s="22" t="s">
        <v>496</v>
      </c>
      <c r="E97" s="232"/>
      <c r="F97" s="232"/>
      <c r="G97" s="232"/>
      <c r="H97" s="437"/>
      <c r="I97" s="437"/>
      <c r="J97" s="437"/>
      <c r="K97" s="437"/>
      <c r="L97" s="437"/>
      <c r="M97" s="437"/>
      <c r="N97" s="437"/>
      <c r="O97" s="237"/>
    </row>
    <row r="98" spans="1:15" ht="15" hidden="1" outlineLevel="2" x14ac:dyDescent="0.2">
      <c r="B98" s="474">
        <v>9</v>
      </c>
      <c r="C98" s="22" t="s">
        <v>504</v>
      </c>
      <c r="D98" s="22" t="s">
        <v>496</v>
      </c>
      <c r="E98" s="232"/>
      <c r="F98" s="232"/>
      <c r="G98" s="437"/>
      <c r="H98" s="437"/>
      <c r="I98" s="437"/>
      <c r="J98" s="437"/>
      <c r="K98" s="437"/>
      <c r="L98" s="437"/>
      <c r="M98" s="437"/>
      <c r="N98" s="437"/>
      <c r="O98" s="237"/>
    </row>
    <row r="99" spans="1:15" ht="15" hidden="1" outlineLevel="2" x14ac:dyDescent="0.2">
      <c r="B99" s="474">
        <v>10</v>
      </c>
      <c r="C99" s="22" t="s">
        <v>505</v>
      </c>
      <c r="D99" s="22" t="s">
        <v>496</v>
      </c>
      <c r="E99" s="232"/>
      <c r="F99" s="437"/>
      <c r="G99" s="437"/>
      <c r="H99" s="437"/>
      <c r="I99" s="437"/>
      <c r="J99" s="437"/>
      <c r="K99" s="437"/>
      <c r="L99" s="437"/>
      <c r="M99" s="437"/>
      <c r="N99" s="437"/>
      <c r="O99" s="237"/>
    </row>
    <row r="100" spans="1:15" ht="15" hidden="1" outlineLevel="2" x14ac:dyDescent="0.2">
      <c r="B100" s="474">
        <v>11</v>
      </c>
      <c r="C100" s="22" t="s">
        <v>506</v>
      </c>
      <c r="D100" s="22"/>
      <c r="E100" s="232"/>
      <c r="F100" s="232"/>
      <c r="G100" s="232"/>
      <c r="H100" s="232"/>
      <c r="I100" s="232"/>
      <c r="J100" s="232"/>
      <c r="K100" s="232"/>
      <c r="L100" s="232"/>
      <c r="M100" s="232"/>
      <c r="N100" s="232"/>
      <c r="O100" s="233"/>
    </row>
    <row r="101" spans="1:15" ht="15" hidden="1" outlineLevel="2" x14ac:dyDescent="0.2">
      <c r="B101" s="474">
        <v>12</v>
      </c>
      <c r="C101" s="22" t="s">
        <v>507</v>
      </c>
      <c r="D101" s="22"/>
      <c r="E101" s="556"/>
      <c r="F101" s="556"/>
      <c r="G101" s="556"/>
      <c r="H101" s="556"/>
      <c r="I101" s="556"/>
      <c r="J101" s="556"/>
      <c r="K101" s="556"/>
      <c r="L101" s="556"/>
      <c r="M101" s="556"/>
      <c r="N101" s="556"/>
      <c r="O101" s="232"/>
    </row>
    <row r="102" spans="1:15" ht="15" hidden="1" outlineLevel="2" x14ac:dyDescent="0.2">
      <c r="B102" s="474">
        <v>13</v>
      </c>
      <c r="C102" s="22" t="s">
        <v>508</v>
      </c>
      <c r="D102" s="22" t="s">
        <v>509</v>
      </c>
      <c r="E102" s="232"/>
      <c r="F102" s="233"/>
      <c r="G102" s="233"/>
      <c r="H102" s="233"/>
      <c r="I102" s="233"/>
      <c r="J102" s="233"/>
      <c r="K102" s="233"/>
      <c r="L102" s="233"/>
      <c r="M102" s="233"/>
      <c r="N102" s="233"/>
      <c r="O102" s="233"/>
    </row>
    <row r="103" spans="1:15" ht="15.75" hidden="1" outlineLevel="2" thickBot="1" x14ac:dyDescent="0.25">
      <c r="B103" s="455">
        <v>14</v>
      </c>
      <c r="C103" s="252" t="s">
        <v>510</v>
      </c>
      <c r="D103" s="200" t="s">
        <v>511</v>
      </c>
      <c r="E103" s="172">
        <f>E99+E102</f>
        <v>0</v>
      </c>
      <c r="F103" s="172">
        <f>F98+F102</f>
        <v>0</v>
      </c>
      <c r="G103" s="172">
        <f>G97+G102</f>
        <v>0</v>
      </c>
      <c r="H103" s="172">
        <f>H96+H102</f>
        <v>0</v>
      </c>
      <c r="I103" s="172">
        <f>I95+I102</f>
        <v>0</v>
      </c>
      <c r="J103" s="172">
        <f>J94+J102</f>
        <v>0</v>
      </c>
      <c r="K103" s="172">
        <f>K93+K102</f>
        <v>0</v>
      </c>
      <c r="L103" s="172">
        <f>L92+L102</f>
        <v>0</v>
      </c>
      <c r="M103" s="172">
        <f>M91+M102</f>
        <v>0</v>
      </c>
      <c r="N103" s="172">
        <f>N90+N102</f>
        <v>0</v>
      </c>
      <c r="O103" s="349">
        <f>SUM(O100:O102)</f>
        <v>0</v>
      </c>
    </row>
    <row r="104" spans="1:15" hidden="1" outlineLevel="2" x14ac:dyDescent="0.2"/>
    <row r="105" spans="1:15" s="295" customFormat="1" ht="15.75" hidden="1" outlineLevel="1" thickBot="1" x14ac:dyDescent="0.25">
      <c r="A105" s="9"/>
      <c r="B105" s="453"/>
      <c r="C105" s="435">
        <f>C85-1</f>
        <v>2021</v>
      </c>
      <c r="D105" s="342"/>
    </row>
    <row r="106" spans="1:15" s="295" customFormat="1" ht="15" hidden="1" customHeight="1" outlineLevel="2" x14ac:dyDescent="0.2">
      <c r="B106" s="595"/>
      <c r="C106" s="616"/>
      <c r="D106" s="748" t="s">
        <v>192</v>
      </c>
      <c r="E106" s="745">
        <f t="shared" ref="E106" si="39">F106-1</f>
        <v>2016</v>
      </c>
      <c r="F106" s="745">
        <f t="shared" ref="F106" si="40">G106-1</f>
        <v>2017</v>
      </c>
      <c r="G106" s="745">
        <f t="shared" ref="G106" si="41">H106-1</f>
        <v>2018</v>
      </c>
      <c r="H106" s="745">
        <f t="shared" ref="H106" si="42">I106-1</f>
        <v>2019</v>
      </c>
      <c r="I106" s="745">
        <f t="shared" ref="I106" si="43">J106-1</f>
        <v>2020</v>
      </c>
      <c r="J106" s="745">
        <f t="shared" ref="J106" si="44">K106-1</f>
        <v>2021</v>
      </c>
      <c r="K106" s="745">
        <f t="shared" ref="K106" si="45">L106-1</f>
        <v>2022</v>
      </c>
      <c r="L106" s="745">
        <f t="shared" ref="L106" si="46">M106-1</f>
        <v>2023</v>
      </c>
      <c r="M106" s="745">
        <f>N106-1</f>
        <v>2024</v>
      </c>
      <c r="N106" s="745">
        <f>'Key inputs'!C33</f>
        <v>2025</v>
      </c>
      <c r="O106" s="744" t="s">
        <v>98</v>
      </c>
    </row>
    <row r="107" spans="1:15" s="295" customFormat="1" ht="15" hidden="1" customHeight="1" outlineLevel="2" x14ac:dyDescent="0.2">
      <c r="B107" s="618"/>
      <c r="C107" s="619" t="str">
        <f>"Underwriting year "&amp;C105</f>
        <v>Underwriting year 2021</v>
      </c>
      <c r="D107" s="749"/>
      <c r="E107" s="746"/>
      <c r="F107" s="746"/>
      <c r="G107" s="746"/>
      <c r="H107" s="746"/>
      <c r="I107" s="746"/>
      <c r="J107" s="746"/>
      <c r="K107" s="746"/>
      <c r="L107" s="746"/>
      <c r="M107" s="746"/>
      <c r="N107" s="746"/>
      <c r="O107" s="737"/>
    </row>
    <row r="108" spans="1:15" s="295" customFormat="1" ht="15" hidden="1" outlineLevel="2" x14ac:dyDescent="0.2">
      <c r="B108" s="742"/>
      <c r="C108" s="743"/>
      <c r="D108" s="389"/>
      <c r="E108" s="296" t="s">
        <v>194</v>
      </c>
      <c r="F108" s="296" t="s">
        <v>195</v>
      </c>
      <c r="G108" s="296" t="s">
        <v>196</v>
      </c>
      <c r="H108" s="296" t="s">
        <v>197</v>
      </c>
      <c r="I108" s="296" t="s">
        <v>198</v>
      </c>
      <c r="J108" s="296" t="s">
        <v>199</v>
      </c>
      <c r="K108" s="296" t="s">
        <v>200</v>
      </c>
      <c r="L108" s="296" t="s">
        <v>392</v>
      </c>
      <c r="M108" s="296" t="s">
        <v>393</v>
      </c>
      <c r="N108" s="296" t="s">
        <v>394</v>
      </c>
      <c r="O108" s="306" t="s">
        <v>395</v>
      </c>
    </row>
    <row r="109" spans="1:15" ht="15" hidden="1" outlineLevel="2" x14ac:dyDescent="0.2">
      <c r="A109" s="295"/>
      <c r="B109" s="474"/>
      <c r="C109" s="22" t="s">
        <v>494</v>
      </c>
      <c r="D109" s="129"/>
      <c r="E109" s="437"/>
      <c r="F109" s="437"/>
      <c r="G109" s="437"/>
      <c r="H109" s="437"/>
      <c r="I109" s="437"/>
      <c r="J109" s="437"/>
      <c r="K109" s="437"/>
      <c r="L109" s="437"/>
      <c r="M109" s="437"/>
      <c r="N109" s="437"/>
      <c r="O109" s="237"/>
    </row>
    <row r="110" spans="1:15" ht="15" hidden="1" outlineLevel="2" x14ac:dyDescent="0.2">
      <c r="B110" s="474">
        <v>1</v>
      </c>
      <c r="C110" s="22" t="s">
        <v>495</v>
      </c>
      <c r="D110" s="22" t="s">
        <v>496</v>
      </c>
      <c r="E110" s="232"/>
      <c r="F110" s="232"/>
      <c r="G110" s="232"/>
      <c r="H110" s="232"/>
      <c r="I110" s="232"/>
      <c r="J110" s="232"/>
      <c r="K110" s="232"/>
      <c r="L110" s="232"/>
      <c r="M110" s="232"/>
      <c r="N110" s="232"/>
      <c r="O110" s="237"/>
    </row>
    <row r="111" spans="1:15" ht="15" hidden="1" outlineLevel="2" x14ac:dyDescent="0.2">
      <c r="B111" s="474">
        <v>2</v>
      </c>
      <c r="C111" s="22" t="s">
        <v>497</v>
      </c>
      <c r="D111" s="22" t="s">
        <v>496</v>
      </c>
      <c r="E111" s="232"/>
      <c r="F111" s="232"/>
      <c r="G111" s="232"/>
      <c r="H111" s="232"/>
      <c r="I111" s="232"/>
      <c r="J111" s="232"/>
      <c r="K111" s="232"/>
      <c r="L111" s="232"/>
      <c r="M111" s="232"/>
      <c r="N111" s="437"/>
      <c r="O111" s="237"/>
    </row>
    <row r="112" spans="1:15" ht="15" hidden="1" outlineLevel="2" x14ac:dyDescent="0.2">
      <c r="B112" s="474">
        <v>3</v>
      </c>
      <c r="C112" s="22" t="s">
        <v>498</v>
      </c>
      <c r="D112" s="22" t="s">
        <v>496</v>
      </c>
      <c r="E112" s="232"/>
      <c r="F112" s="232"/>
      <c r="G112" s="232"/>
      <c r="H112" s="232"/>
      <c r="I112" s="232"/>
      <c r="J112" s="232"/>
      <c r="K112" s="232"/>
      <c r="L112" s="232"/>
      <c r="M112" s="437"/>
      <c r="N112" s="437"/>
      <c r="O112" s="237"/>
    </row>
    <row r="113" spans="1:15" ht="15" hidden="1" outlineLevel="2" x14ac:dyDescent="0.2">
      <c r="B113" s="474">
        <v>4</v>
      </c>
      <c r="C113" s="22" t="s">
        <v>499</v>
      </c>
      <c r="D113" s="22" t="s">
        <v>496</v>
      </c>
      <c r="E113" s="232"/>
      <c r="F113" s="232"/>
      <c r="G113" s="232"/>
      <c r="H113" s="232"/>
      <c r="I113" s="232"/>
      <c r="J113" s="232"/>
      <c r="K113" s="232"/>
      <c r="L113" s="437"/>
      <c r="M113" s="437"/>
      <c r="N113" s="437"/>
      <c r="O113" s="237"/>
    </row>
    <row r="114" spans="1:15" ht="15" hidden="1" outlineLevel="2" x14ac:dyDescent="0.2">
      <c r="B114" s="474">
        <v>5</v>
      </c>
      <c r="C114" s="22" t="s">
        <v>500</v>
      </c>
      <c r="D114" s="22" t="s">
        <v>496</v>
      </c>
      <c r="E114" s="232"/>
      <c r="F114" s="232"/>
      <c r="G114" s="232"/>
      <c r="H114" s="232"/>
      <c r="I114" s="232"/>
      <c r="J114" s="232"/>
      <c r="K114" s="437"/>
      <c r="L114" s="437"/>
      <c r="M114" s="437"/>
      <c r="N114" s="437"/>
      <c r="O114" s="237"/>
    </row>
    <row r="115" spans="1:15" ht="15" hidden="1" outlineLevel="2" x14ac:dyDescent="0.2">
      <c r="B115" s="474">
        <v>6</v>
      </c>
      <c r="C115" s="22" t="s">
        <v>501</v>
      </c>
      <c r="D115" s="22" t="s">
        <v>496</v>
      </c>
      <c r="E115" s="232"/>
      <c r="F115" s="232"/>
      <c r="G115" s="232"/>
      <c r="H115" s="232"/>
      <c r="I115" s="232"/>
      <c r="J115" s="437"/>
      <c r="K115" s="437"/>
      <c r="L115" s="437"/>
      <c r="M115" s="437"/>
      <c r="N115" s="437"/>
      <c r="O115" s="237"/>
    </row>
    <row r="116" spans="1:15" ht="15" hidden="1" outlineLevel="2" x14ac:dyDescent="0.2">
      <c r="B116" s="474">
        <v>7</v>
      </c>
      <c r="C116" s="22" t="s">
        <v>502</v>
      </c>
      <c r="D116" s="22" t="s">
        <v>496</v>
      </c>
      <c r="E116" s="232"/>
      <c r="F116" s="232"/>
      <c r="G116" s="232"/>
      <c r="H116" s="232"/>
      <c r="I116" s="437"/>
      <c r="J116" s="437"/>
      <c r="K116" s="437"/>
      <c r="L116" s="437"/>
      <c r="M116" s="437"/>
      <c r="N116" s="437"/>
      <c r="O116" s="237"/>
    </row>
    <row r="117" spans="1:15" ht="15" hidden="1" outlineLevel="2" x14ac:dyDescent="0.2">
      <c r="B117" s="474">
        <v>8</v>
      </c>
      <c r="C117" s="22" t="s">
        <v>503</v>
      </c>
      <c r="D117" s="22" t="s">
        <v>496</v>
      </c>
      <c r="E117" s="232"/>
      <c r="F117" s="232"/>
      <c r="G117" s="232"/>
      <c r="H117" s="437"/>
      <c r="I117" s="437"/>
      <c r="J117" s="437"/>
      <c r="K117" s="437"/>
      <c r="L117" s="437"/>
      <c r="M117" s="437"/>
      <c r="N117" s="437"/>
      <c r="O117" s="237"/>
    </row>
    <row r="118" spans="1:15" ht="15" hidden="1" outlineLevel="2" x14ac:dyDescent="0.2">
      <c r="B118" s="474">
        <v>9</v>
      </c>
      <c r="C118" s="22" t="s">
        <v>504</v>
      </c>
      <c r="D118" s="22" t="s">
        <v>496</v>
      </c>
      <c r="E118" s="232"/>
      <c r="F118" s="232"/>
      <c r="G118" s="437"/>
      <c r="H118" s="437"/>
      <c r="I118" s="437"/>
      <c r="J118" s="437"/>
      <c r="K118" s="437"/>
      <c r="L118" s="437"/>
      <c r="M118" s="437"/>
      <c r="N118" s="437"/>
      <c r="O118" s="237"/>
    </row>
    <row r="119" spans="1:15" ht="15" hidden="1" outlineLevel="2" x14ac:dyDescent="0.2">
      <c r="B119" s="474">
        <v>10</v>
      </c>
      <c r="C119" s="22" t="s">
        <v>505</v>
      </c>
      <c r="D119" s="22" t="s">
        <v>496</v>
      </c>
      <c r="E119" s="232"/>
      <c r="F119" s="437"/>
      <c r="G119" s="437"/>
      <c r="H119" s="437"/>
      <c r="I119" s="437"/>
      <c r="J119" s="437"/>
      <c r="K119" s="437"/>
      <c r="L119" s="437"/>
      <c r="M119" s="437"/>
      <c r="N119" s="437"/>
      <c r="O119" s="237"/>
    </row>
    <row r="120" spans="1:15" ht="15" hidden="1" outlineLevel="2" x14ac:dyDescent="0.2">
      <c r="B120" s="474">
        <v>11</v>
      </c>
      <c r="C120" s="22" t="s">
        <v>506</v>
      </c>
      <c r="D120" s="22"/>
      <c r="E120" s="232"/>
      <c r="F120" s="232"/>
      <c r="G120" s="232"/>
      <c r="H120" s="232"/>
      <c r="I120" s="232"/>
      <c r="J120" s="232"/>
      <c r="K120" s="232"/>
      <c r="L120" s="232"/>
      <c r="M120" s="232"/>
      <c r="N120" s="232"/>
      <c r="O120" s="233"/>
    </row>
    <row r="121" spans="1:15" ht="15" hidden="1" outlineLevel="2" x14ac:dyDescent="0.2">
      <c r="B121" s="474">
        <v>12</v>
      </c>
      <c r="C121" s="22" t="s">
        <v>507</v>
      </c>
      <c r="D121" s="22"/>
      <c r="E121" s="556"/>
      <c r="F121" s="556"/>
      <c r="G121" s="556"/>
      <c r="H121" s="556"/>
      <c r="I121" s="556"/>
      <c r="J121" s="556"/>
      <c r="K121" s="556"/>
      <c r="L121" s="556"/>
      <c r="M121" s="556"/>
      <c r="N121" s="556"/>
      <c r="O121" s="232"/>
    </row>
    <row r="122" spans="1:15" ht="15" hidden="1" outlineLevel="2" x14ac:dyDescent="0.2">
      <c r="B122" s="474">
        <v>13</v>
      </c>
      <c r="C122" s="22" t="s">
        <v>508</v>
      </c>
      <c r="D122" s="22" t="s">
        <v>509</v>
      </c>
      <c r="E122" s="232"/>
      <c r="F122" s="233"/>
      <c r="G122" s="233"/>
      <c r="H122" s="233"/>
      <c r="I122" s="233"/>
      <c r="J122" s="233"/>
      <c r="K122" s="233"/>
      <c r="L122" s="233"/>
      <c r="M122" s="233"/>
      <c r="N122" s="233"/>
      <c r="O122" s="233"/>
    </row>
    <row r="123" spans="1:15" ht="15.75" hidden="1" outlineLevel="2" thickBot="1" x14ac:dyDescent="0.25">
      <c r="B123" s="455">
        <v>14</v>
      </c>
      <c r="C123" s="252" t="s">
        <v>510</v>
      </c>
      <c r="D123" s="200" t="s">
        <v>511</v>
      </c>
      <c r="E123" s="172">
        <f>E119+E122</f>
        <v>0</v>
      </c>
      <c r="F123" s="172">
        <f>F118+F122</f>
        <v>0</v>
      </c>
      <c r="G123" s="172">
        <f>G117+G122</f>
        <v>0</v>
      </c>
      <c r="H123" s="172">
        <f>H116+H122</f>
        <v>0</v>
      </c>
      <c r="I123" s="172">
        <f>I115+I122</f>
        <v>0</v>
      </c>
      <c r="J123" s="172">
        <f>J114+J122</f>
        <v>0</v>
      </c>
      <c r="K123" s="172">
        <f>K113+K122</f>
        <v>0</v>
      </c>
      <c r="L123" s="172">
        <f>L112+L122</f>
        <v>0</v>
      </c>
      <c r="M123" s="172">
        <f>M111+M122</f>
        <v>0</v>
      </c>
      <c r="N123" s="172">
        <f>N110+N122</f>
        <v>0</v>
      </c>
      <c r="O123" s="349">
        <f>SUM(O120:O122)</f>
        <v>0</v>
      </c>
    </row>
    <row r="124" spans="1:15" hidden="1" outlineLevel="2" x14ac:dyDescent="0.2"/>
    <row r="125" spans="1:15" s="295" customFormat="1" ht="15.75" hidden="1" outlineLevel="1" thickBot="1" x14ac:dyDescent="0.25">
      <c r="A125" s="9"/>
      <c r="B125" s="453"/>
      <c r="C125" s="435">
        <f>C105-1</f>
        <v>2020</v>
      </c>
      <c r="D125" s="342"/>
    </row>
    <row r="126" spans="1:15" s="295" customFormat="1" ht="15" hidden="1" customHeight="1" outlineLevel="2" x14ac:dyDescent="0.2">
      <c r="B126" s="595"/>
      <c r="C126" s="616"/>
      <c r="D126" s="748" t="s">
        <v>192</v>
      </c>
      <c r="E126" s="745">
        <f t="shared" ref="E126" si="47">F126-1</f>
        <v>2016</v>
      </c>
      <c r="F126" s="745">
        <f t="shared" ref="F126" si="48">G126-1</f>
        <v>2017</v>
      </c>
      <c r="G126" s="745">
        <f t="shared" ref="G126" si="49">H126-1</f>
        <v>2018</v>
      </c>
      <c r="H126" s="745">
        <f t="shared" ref="H126" si="50">I126-1</f>
        <v>2019</v>
      </c>
      <c r="I126" s="745">
        <f t="shared" ref="I126" si="51">J126-1</f>
        <v>2020</v>
      </c>
      <c r="J126" s="745">
        <f t="shared" ref="J126" si="52">K126-1</f>
        <v>2021</v>
      </c>
      <c r="K126" s="745">
        <f t="shared" ref="K126" si="53">L126-1</f>
        <v>2022</v>
      </c>
      <c r="L126" s="745">
        <f t="shared" ref="L126" si="54">M126-1</f>
        <v>2023</v>
      </c>
      <c r="M126" s="745">
        <f>N126-1</f>
        <v>2024</v>
      </c>
      <c r="N126" s="745">
        <f>'Key inputs'!C33</f>
        <v>2025</v>
      </c>
      <c r="O126" s="744" t="s">
        <v>98</v>
      </c>
    </row>
    <row r="127" spans="1:15" s="295" customFormat="1" ht="15" hidden="1" customHeight="1" outlineLevel="2" x14ac:dyDescent="0.2">
      <c r="B127" s="618"/>
      <c r="C127" s="619" t="str">
        <f>"Underwriting year "&amp;C125</f>
        <v>Underwriting year 2020</v>
      </c>
      <c r="D127" s="749"/>
      <c r="E127" s="746"/>
      <c r="F127" s="746"/>
      <c r="G127" s="746"/>
      <c r="H127" s="746"/>
      <c r="I127" s="746"/>
      <c r="J127" s="746"/>
      <c r="K127" s="746"/>
      <c r="L127" s="746"/>
      <c r="M127" s="746"/>
      <c r="N127" s="746"/>
      <c r="O127" s="737"/>
    </row>
    <row r="128" spans="1:15" s="295" customFormat="1" ht="15" hidden="1" outlineLevel="2" x14ac:dyDescent="0.2">
      <c r="B128" s="742"/>
      <c r="C128" s="743"/>
      <c r="D128" s="389"/>
      <c r="E128" s="296" t="s">
        <v>194</v>
      </c>
      <c r="F128" s="296" t="s">
        <v>195</v>
      </c>
      <c r="G128" s="296" t="s">
        <v>196</v>
      </c>
      <c r="H128" s="296" t="s">
        <v>197</v>
      </c>
      <c r="I128" s="296" t="s">
        <v>198</v>
      </c>
      <c r="J128" s="296" t="s">
        <v>199</v>
      </c>
      <c r="K128" s="296" t="s">
        <v>200</v>
      </c>
      <c r="L128" s="296" t="s">
        <v>392</v>
      </c>
      <c r="M128" s="296" t="s">
        <v>393</v>
      </c>
      <c r="N128" s="296" t="s">
        <v>394</v>
      </c>
      <c r="O128" s="306" t="s">
        <v>395</v>
      </c>
    </row>
    <row r="129" spans="1:15" ht="15" hidden="1" outlineLevel="2" x14ac:dyDescent="0.2">
      <c r="A129" s="295"/>
      <c r="B129" s="474"/>
      <c r="C129" s="22" t="s">
        <v>494</v>
      </c>
      <c r="D129" s="129"/>
      <c r="E129" s="437"/>
      <c r="F129" s="437"/>
      <c r="G129" s="437"/>
      <c r="H129" s="437"/>
      <c r="I129" s="437"/>
      <c r="J129" s="437"/>
      <c r="K129" s="437"/>
      <c r="L129" s="437"/>
      <c r="M129" s="437"/>
      <c r="N129" s="437"/>
      <c r="O129" s="237"/>
    </row>
    <row r="130" spans="1:15" ht="15" hidden="1" outlineLevel="2" x14ac:dyDescent="0.2">
      <c r="B130" s="474">
        <v>1</v>
      </c>
      <c r="C130" s="22" t="s">
        <v>495</v>
      </c>
      <c r="D130" s="22" t="s">
        <v>496</v>
      </c>
      <c r="E130" s="232"/>
      <c r="F130" s="232"/>
      <c r="G130" s="232"/>
      <c r="H130" s="232"/>
      <c r="I130" s="232"/>
      <c r="J130" s="232"/>
      <c r="K130" s="232"/>
      <c r="L130" s="232"/>
      <c r="M130" s="232"/>
      <c r="N130" s="232"/>
      <c r="O130" s="237"/>
    </row>
    <row r="131" spans="1:15" ht="15" hidden="1" outlineLevel="2" x14ac:dyDescent="0.2">
      <c r="B131" s="474">
        <v>2</v>
      </c>
      <c r="C131" s="22" t="s">
        <v>497</v>
      </c>
      <c r="D131" s="22" t="s">
        <v>496</v>
      </c>
      <c r="E131" s="232"/>
      <c r="F131" s="232"/>
      <c r="G131" s="232"/>
      <c r="H131" s="232"/>
      <c r="I131" s="232"/>
      <c r="J131" s="232"/>
      <c r="K131" s="232"/>
      <c r="L131" s="232"/>
      <c r="M131" s="232"/>
      <c r="N131" s="437"/>
      <c r="O131" s="237"/>
    </row>
    <row r="132" spans="1:15" ht="15" hidden="1" outlineLevel="2" x14ac:dyDescent="0.2">
      <c r="B132" s="474">
        <v>3</v>
      </c>
      <c r="C132" s="22" t="s">
        <v>498</v>
      </c>
      <c r="D132" s="22" t="s">
        <v>496</v>
      </c>
      <c r="E132" s="232"/>
      <c r="F132" s="232"/>
      <c r="G132" s="232"/>
      <c r="H132" s="232"/>
      <c r="I132" s="232"/>
      <c r="J132" s="232"/>
      <c r="K132" s="232"/>
      <c r="L132" s="232"/>
      <c r="M132" s="437"/>
      <c r="N132" s="437"/>
      <c r="O132" s="237"/>
    </row>
    <row r="133" spans="1:15" ht="15" hidden="1" outlineLevel="2" x14ac:dyDescent="0.2">
      <c r="B133" s="474">
        <v>4</v>
      </c>
      <c r="C133" s="22" t="s">
        <v>499</v>
      </c>
      <c r="D133" s="22" t="s">
        <v>496</v>
      </c>
      <c r="E133" s="232"/>
      <c r="F133" s="232"/>
      <c r="G133" s="232"/>
      <c r="H133" s="232"/>
      <c r="I133" s="232"/>
      <c r="J133" s="232"/>
      <c r="K133" s="232"/>
      <c r="L133" s="437"/>
      <c r="M133" s="437"/>
      <c r="N133" s="437"/>
      <c r="O133" s="237"/>
    </row>
    <row r="134" spans="1:15" ht="15" hidden="1" outlineLevel="2" x14ac:dyDescent="0.2">
      <c r="B134" s="474">
        <v>5</v>
      </c>
      <c r="C134" s="22" t="s">
        <v>500</v>
      </c>
      <c r="D134" s="22" t="s">
        <v>496</v>
      </c>
      <c r="E134" s="232"/>
      <c r="F134" s="232"/>
      <c r="G134" s="232"/>
      <c r="H134" s="232"/>
      <c r="I134" s="232"/>
      <c r="J134" s="232"/>
      <c r="K134" s="437"/>
      <c r="L134" s="437"/>
      <c r="M134" s="437"/>
      <c r="N134" s="437"/>
      <c r="O134" s="237"/>
    </row>
    <row r="135" spans="1:15" ht="15" hidden="1" outlineLevel="2" x14ac:dyDescent="0.2">
      <c r="B135" s="474">
        <v>6</v>
      </c>
      <c r="C135" s="22" t="s">
        <v>501</v>
      </c>
      <c r="D135" s="22" t="s">
        <v>496</v>
      </c>
      <c r="E135" s="232"/>
      <c r="F135" s="232"/>
      <c r="G135" s="232"/>
      <c r="H135" s="232"/>
      <c r="I135" s="232"/>
      <c r="J135" s="437"/>
      <c r="K135" s="437"/>
      <c r="L135" s="437"/>
      <c r="M135" s="437"/>
      <c r="N135" s="437"/>
      <c r="O135" s="237"/>
    </row>
    <row r="136" spans="1:15" ht="15" hidden="1" outlineLevel="2" x14ac:dyDescent="0.2">
      <c r="B136" s="474">
        <v>7</v>
      </c>
      <c r="C136" s="22" t="s">
        <v>502</v>
      </c>
      <c r="D136" s="22" t="s">
        <v>496</v>
      </c>
      <c r="E136" s="232"/>
      <c r="F136" s="232"/>
      <c r="G136" s="232"/>
      <c r="H136" s="232"/>
      <c r="I136" s="437"/>
      <c r="J136" s="437"/>
      <c r="K136" s="437"/>
      <c r="L136" s="437"/>
      <c r="M136" s="437"/>
      <c r="N136" s="437"/>
      <c r="O136" s="237"/>
    </row>
    <row r="137" spans="1:15" ht="15" hidden="1" outlineLevel="2" x14ac:dyDescent="0.2">
      <c r="B137" s="474">
        <v>8</v>
      </c>
      <c r="C137" s="22" t="s">
        <v>503</v>
      </c>
      <c r="D137" s="22" t="s">
        <v>496</v>
      </c>
      <c r="E137" s="232"/>
      <c r="F137" s="232"/>
      <c r="G137" s="232"/>
      <c r="H137" s="437"/>
      <c r="I137" s="437"/>
      <c r="J137" s="437"/>
      <c r="K137" s="437"/>
      <c r="L137" s="437"/>
      <c r="M137" s="437"/>
      <c r="N137" s="437"/>
      <c r="O137" s="237"/>
    </row>
    <row r="138" spans="1:15" ht="15" hidden="1" outlineLevel="2" x14ac:dyDescent="0.2">
      <c r="B138" s="474">
        <v>9</v>
      </c>
      <c r="C138" s="22" t="s">
        <v>504</v>
      </c>
      <c r="D138" s="22" t="s">
        <v>496</v>
      </c>
      <c r="E138" s="232"/>
      <c r="F138" s="232"/>
      <c r="G138" s="437"/>
      <c r="H138" s="437"/>
      <c r="I138" s="437"/>
      <c r="J138" s="437"/>
      <c r="K138" s="437"/>
      <c r="L138" s="437"/>
      <c r="M138" s="437"/>
      <c r="N138" s="437"/>
      <c r="O138" s="237"/>
    </row>
    <row r="139" spans="1:15" ht="15" hidden="1" outlineLevel="2" x14ac:dyDescent="0.2">
      <c r="B139" s="474">
        <v>10</v>
      </c>
      <c r="C139" s="22" t="s">
        <v>505</v>
      </c>
      <c r="D139" s="22" t="s">
        <v>496</v>
      </c>
      <c r="E139" s="232"/>
      <c r="F139" s="437"/>
      <c r="G139" s="437"/>
      <c r="H139" s="437"/>
      <c r="I139" s="437"/>
      <c r="J139" s="437"/>
      <c r="K139" s="437"/>
      <c r="L139" s="437"/>
      <c r="M139" s="437"/>
      <c r="N139" s="437"/>
      <c r="O139" s="237"/>
    </row>
    <row r="140" spans="1:15" ht="15" hidden="1" outlineLevel="2" x14ac:dyDescent="0.2">
      <c r="B140" s="474">
        <v>11</v>
      </c>
      <c r="C140" s="22" t="s">
        <v>506</v>
      </c>
      <c r="D140" s="22"/>
      <c r="E140" s="232"/>
      <c r="F140" s="232"/>
      <c r="G140" s="232"/>
      <c r="H140" s="232"/>
      <c r="I140" s="232"/>
      <c r="J140" s="232"/>
      <c r="K140" s="232"/>
      <c r="L140" s="232"/>
      <c r="M140" s="232"/>
      <c r="N140" s="232"/>
      <c r="O140" s="233"/>
    </row>
    <row r="141" spans="1:15" ht="15" hidden="1" outlineLevel="2" x14ac:dyDescent="0.2">
      <c r="B141" s="474">
        <v>12</v>
      </c>
      <c r="C141" s="22" t="s">
        <v>507</v>
      </c>
      <c r="D141" s="22"/>
      <c r="E141" s="556"/>
      <c r="F141" s="556"/>
      <c r="G141" s="556"/>
      <c r="H141" s="556"/>
      <c r="I141" s="556"/>
      <c r="J141" s="556"/>
      <c r="K141" s="556"/>
      <c r="L141" s="556"/>
      <c r="M141" s="556"/>
      <c r="N141" s="556"/>
      <c r="O141" s="232"/>
    </row>
    <row r="142" spans="1:15" ht="15" hidden="1" outlineLevel="2" x14ac:dyDescent="0.2">
      <c r="B142" s="474">
        <v>13</v>
      </c>
      <c r="C142" s="22" t="s">
        <v>508</v>
      </c>
      <c r="D142" s="22" t="s">
        <v>509</v>
      </c>
      <c r="E142" s="232"/>
      <c r="F142" s="233"/>
      <c r="G142" s="233"/>
      <c r="H142" s="233"/>
      <c r="I142" s="233"/>
      <c r="J142" s="233"/>
      <c r="K142" s="233"/>
      <c r="L142" s="233"/>
      <c r="M142" s="233"/>
      <c r="N142" s="233"/>
      <c r="O142" s="233"/>
    </row>
    <row r="143" spans="1:15" ht="15.75" hidden="1" outlineLevel="2" thickBot="1" x14ac:dyDescent="0.25">
      <c r="B143" s="455">
        <v>14</v>
      </c>
      <c r="C143" s="252" t="s">
        <v>510</v>
      </c>
      <c r="D143" s="200" t="s">
        <v>511</v>
      </c>
      <c r="E143" s="172">
        <f>E139+E142</f>
        <v>0</v>
      </c>
      <c r="F143" s="172">
        <f>F138+F142</f>
        <v>0</v>
      </c>
      <c r="G143" s="172">
        <f>G137+G142</f>
        <v>0</v>
      </c>
      <c r="H143" s="172">
        <f>H136+H142</f>
        <v>0</v>
      </c>
      <c r="I143" s="172">
        <f>I135+I142</f>
        <v>0</v>
      </c>
      <c r="J143" s="172">
        <f>J134+J142</f>
        <v>0</v>
      </c>
      <c r="K143" s="172">
        <f>K133+K142</f>
        <v>0</v>
      </c>
      <c r="L143" s="172">
        <f>L132+L142</f>
        <v>0</v>
      </c>
      <c r="M143" s="172">
        <f>M131+M142</f>
        <v>0</v>
      </c>
      <c r="N143" s="172">
        <f>N130+N142</f>
        <v>0</v>
      </c>
      <c r="O143" s="349">
        <f>SUM(O140:O142)</f>
        <v>0</v>
      </c>
    </row>
    <row r="144" spans="1:15" hidden="1" outlineLevel="2" x14ac:dyDescent="0.2"/>
    <row r="145" spans="1:15" s="295" customFormat="1" ht="15.75" hidden="1" outlineLevel="1" thickBot="1" x14ac:dyDescent="0.25">
      <c r="A145" s="9"/>
      <c r="B145" s="453"/>
      <c r="C145" s="435">
        <f>C125-1</f>
        <v>2019</v>
      </c>
      <c r="D145" s="342"/>
    </row>
    <row r="146" spans="1:15" s="295" customFormat="1" ht="15" hidden="1" customHeight="1" outlineLevel="2" x14ac:dyDescent="0.2">
      <c r="B146" s="595"/>
      <c r="C146" s="616"/>
      <c r="D146" s="748" t="s">
        <v>192</v>
      </c>
      <c r="E146" s="745">
        <f t="shared" ref="E146" si="55">F146-1</f>
        <v>2016</v>
      </c>
      <c r="F146" s="745">
        <f t="shared" ref="F146" si="56">G146-1</f>
        <v>2017</v>
      </c>
      <c r="G146" s="745">
        <f t="shared" ref="G146" si="57">H146-1</f>
        <v>2018</v>
      </c>
      <c r="H146" s="745">
        <f t="shared" ref="H146" si="58">I146-1</f>
        <v>2019</v>
      </c>
      <c r="I146" s="745">
        <f t="shared" ref="I146" si="59">J146-1</f>
        <v>2020</v>
      </c>
      <c r="J146" s="745">
        <f t="shared" ref="J146" si="60">K146-1</f>
        <v>2021</v>
      </c>
      <c r="K146" s="745">
        <f t="shared" ref="K146" si="61">L146-1</f>
        <v>2022</v>
      </c>
      <c r="L146" s="745">
        <f t="shared" ref="L146" si="62">M146-1</f>
        <v>2023</v>
      </c>
      <c r="M146" s="745">
        <f>N146-1</f>
        <v>2024</v>
      </c>
      <c r="N146" s="745">
        <f>'Key inputs'!C33</f>
        <v>2025</v>
      </c>
      <c r="O146" s="744" t="s">
        <v>98</v>
      </c>
    </row>
    <row r="147" spans="1:15" s="295" customFormat="1" ht="15" hidden="1" customHeight="1" outlineLevel="2" x14ac:dyDescent="0.2">
      <c r="B147" s="618"/>
      <c r="C147" s="619" t="str">
        <f>"Underwriting year "&amp;C145</f>
        <v>Underwriting year 2019</v>
      </c>
      <c r="D147" s="749"/>
      <c r="E147" s="746"/>
      <c r="F147" s="746"/>
      <c r="G147" s="746"/>
      <c r="H147" s="746"/>
      <c r="I147" s="746"/>
      <c r="J147" s="746"/>
      <c r="K147" s="746"/>
      <c r="L147" s="746"/>
      <c r="M147" s="746"/>
      <c r="N147" s="746"/>
      <c r="O147" s="737"/>
    </row>
    <row r="148" spans="1:15" s="295" customFormat="1" ht="15" hidden="1" outlineLevel="2" x14ac:dyDescent="0.2">
      <c r="B148" s="742"/>
      <c r="C148" s="743"/>
      <c r="D148" s="389"/>
      <c r="E148" s="296" t="s">
        <v>194</v>
      </c>
      <c r="F148" s="296" t="s">
        <v>195</v>
      </c>
      <c r="G148" s="296" t="s">
        <v>196</v>
      </c>
      <c r="H148" s="296" t="s">
        <v>197</v>
      </c>
      <c r="I148" s="296" t="s">
        <v>198</v>
      </c>
      <c r="J148" s="296" t="s">
        <v>199</v>
      </c>
      <c r="K148" s="296" t="s">
        <v>200</v>
      </c>
      <c r="L148" s="296" t="s">
        <v>392</v>
      </c>
      <c r="M148" s="296" t="s">
        <v>393</v>
      </c>
      <c r="N148" s="296" t="s">
        <v>394</v>
      </c>
      <c r="O148" s="306" t="s">
        <v>395</v>
      </c>
    </row>
    <row r="149" spans="1:15" ht="15" hidden="1" outlineLevel="2" x14ac:dyDescent="0.2">
      <c r="A149" s="295"/>
      <c r="B149" s="474"/>
      <c r="C149" s="22" t="s">
        <v>494</v>
      </c>
      <c r="D149" s="129"/>
      <c r="E149" s="437"/>
      <c r="F149" s="437"/>
      <c r="G149" s="437"/>
      <c r="H149" s="437"/>
      <c r="I149" s="437"/>
      <c r="J149" s="437"/>
      <c r="K149" s="437"/>
      <c r="L149" s="437"/>
      <c r="M149" s="437"/>
      <c r="N149" s="437"/>
      <c r="O149" s="237"/>
    </row>
    <row r="150" spans="1:15" ht="15" hidden="1" outlineLevel="2" x14ac:dyDescent="0.2">
      <c r="B150" s="474">
        <v>1</v>
      </c>
      <c r="C150" s="22" t="s">
        <v>495</v>
      </c>
      <c r="D150" s="22" t="s">
        <v>496</v>
      </c>
      <c r="E150" s="232"/>
      <c r="F150" s="232"/>
      <c r="G150" s="232"/>
      <c r="H150" s="232"/>
      <c r="I150" s="232"/>
      <c r="J150" s="232"/>
      <c r="K150" s="232"/>
      <c r="L150" s="232"/>
      <c r="M150" s="232"/>
      <c r="N150" s="232"/>
      <c r="O150" s="237"/>
    </row>
    <row r="151" spans="1:15" ht="15" hidden="1" outlineLevel="2" x14ac:dyDescent="0.2">
      <c r="B151" s="474">
        <v>2</v>
      </c>
      <c r="C151" s="22" t="s">
        <v>497</v>
      </c>
      <c r="D151" s="22" t="s">
        <v>496</v>
      </c>
      <c r="E151" s="232"/>
      <c r="F151" s="232"/>
      <c r="G151" s="232"/>
      <c r="H151" s="232"/>
      <c r="I151" s="232"/>
      <c r="J151" s="232"/>
      <c r="K151" s="232"/>
      <c r="L151" s="232"/>
      <c r="M151" s="232"/>
      <c r="N151" s="437"/>
      <c r="O151" s="237"/>
    </row>
    <row r="152" spans="1:15" ht="15" hidden="1" outlineLevel="2" x14ac:dyDescent="0.2">
      <c r="B152" s="474">
        <v>3</v>
      </c>
      <c r="C152" s="22" t="s">
        <v>498</v>
      </c>
      <c r="D152" s="22" t="s">
        <v>496</v>
      </c>
      <c r="E152" s="232"/>
      <c r="F152" s="232"/>
      <c r="G152" s="232"/>
      <c r="H152" s="232"/>
      <c r="I152" s="232"/>
      <c r="J152" s="232"/>
      <c r="K152" s="232"/>
      <c r="L152" s="232"/>
      <c r="M152" s="437"/>
      <c r="N152" s="437"/>
      <c r="O152" s="237"/>
    </row>
    <row r="153" spans="1:15" ht="15" hidden="1" outlineLevel="2" x14ac:dyDescent="0.2">
      <c r="B153" s="474">
        <v>4</v>
      </c>
      <c r="C153" s="22" t="s">
        <v>499</v>
      </c>
      <c r="D153" s="22" t="s">
        <v>496</v>
      </c>
      <c r="E153" s="232"/>
      <c r="F153" s="232"/>
      <c r="G153" s="232"/>
      <c r="H153" s="232"/>
      <c r="I153" s="232"/>
      <c r="J153" s="232"/>
      <c r="K153" s="232"/>
      <c r="L153" s="437"/>
      <c r="M153" s="437"/>
      <c r="N153" s="437"/>
      <c r="O153" s="237"/>
    </row>
    <row r="154" spans="1:15" ht="15" hidden="1" outlineLevel="2" x14ac:dyDescent="0.2">
      <c r="B154" s="474">
        <v>5</v>
      </c>
      <c r="C154" s="22" t="s">
        <v>500</v>
      </c>
      <c r="D154" s="22" t="s">
        <v>496</v>
      </c>
      <c r="E154" s="232"/>
      <c r="F154" s="232"/>
      <c r="G154" s="232"/>
      <c r="H154" s="232"/>
      <c r="I154" s="232"/>
      <c r="J154" s="232"/>
      <c r="K154" s="437"/>
      <c r="L154" s="437"/>
      <c r="M154" s="437"/>
      <c r="N154" s="437"/>
      <c r="O154" s="237"/>
    </row>
    <row r="155" spans="1:15" ht="15" hidden="1" outlineLevel="2" x14ac:dyDescent="0.2">
      <c r="B155" s="474">
        <v>6</v>
      </c>
      <c r="C155" s="22" t="s">
        <v>501</v>
      </c>
      <c r="D155" s="22" t="s">
        <v>496</v>
      </c>
      <c r="E155" s="232"/>
      <c r="F155" s="232"/>
      <c r="G155" s="232"/>
      <c r="H155" s="232"/>
      <c r="I155" s="232"/>
      <c r="J155" s="437"/>
      <c r="K155" s="437"/>
      <c r="L155" s="437"/>
      <c r="M155" s="437"/>
      <c r="N155" s="437"/>
      <c r="O155" s="237"/>
    </row>
    <row r="156" spans="1:15" ht="15" hidden="1" outlineLevel="2" x14ac:dyDescent="0.2">
      <c r="B156" s="474">
        <v>7</v>
      </c>
      <c r="C156" s="22" t="s">
        <v>502</v>
      </c>
      <c r="D156" s="22" t="s">
        <v>496</v>
      </c>
      <c r="E156" s="232"/>
      <c r="F156" s="232"/>
      <c r="G156" s="232"/>
      <c r="H156" s="232"/>
      <c r="I156" s="437"/>
      <c r="J156" s="437"/>
      <c r="K156" s="437"/>
      <c r="L156" s="437"/>
      <c r="M156" s="437"/>
      <c r="N156" s="437"/>
      <c r="O156" s="237"/>
    </row>
    <row r="157" spans="1:15" ht="15" hidden="1" outlineLevel="2" x14ac:dyDescent="0.2">
      <c r="B157" s="474">
        <v>8</v>
      </c>
      <c r="C157" s="22" t="s">
        <v>503</v>
      </c>
      <c r="D157" s="22" t="s">
        <v>496</v>
      </c>
      <c r="E157" s="232"/>
      <c r="F157" s="232"/>
      <c r="G157" s="232"/>
      <c r="H157" s="437"/>
      <c r="I157" s="437"/>
      <c r="J157" s="437"/>
      <c r="K157" s="437"/>
      <c r="L157" s="437"/>
      <c r="M157" s="437"/>
      <c r="N157" s="437"/>
      <c r="O157" s="237"/>
    </row>
    <row r="158" spans="1:15" ht="15" hidden="1" outlineLevel="2" x14ac:dyDescent="0.2">
      <c r="B158" s="474">
        <v>9</v>
      </c>
      <c r="C158" s="22" t="s">
        <v>504</v>
      </c>
      <c r="D158" s="22" t="s">
        <v>496</v>
      </c>
      <c r="E158" s="232"/>
      <c r="F158" s="232"/>
      <c r="G158" s="437"/>
      <c r="H158" s="437"/>
      <c r="I158" s="437"/>
      <c r="J158" s="437"/>
      <c r="K158" s="437"/>
      <c r="L158" s="437"/>
      <c r="M158" s="437"/>
      <c r="N158" s="437"/>
      <c r="O158" s="237"/>
    </row>
    <row r="159" spans="1:15" ht="15" hidden="1" outlineLevel="2" x14ac:dyDescent="0.2">
      <c r="B159" s="474">
        <v>10</v>
      </c>
      <c r="C159" s="22" t="s">
        <v>505</v>
      </c>
      <c r="D159" s="22" t="s">
        <v>496</v>
      </c>
      <c r="E159" s="232"/>
      <c r="F159" s="437"/>
      <c r="G159" s="437"/>
      <c r="H159" s="437"/>
      <c r="I159" s="437"/>
      <c r="J159" s="437"/>
      <c r="K159" s="437"/>
      <c r="L159" s="437"/>
      <c r="M159" s="437"/>
      <c r="N159" s="437"/>
      <c r="O159" s="237"/>
    </row>
    <row r="160" spans="1:15" ht="15" hidden="1" outlineLevel="2" x14ac:dyDescent="0.2">
      <c r="B160" s="474">
        <v>11</v>
      </c>
      <c r="C160" s="22" t="s">
        <v>506</v>
      </c>
      <c r="D160" s="22"/>
      <c r="E160" s="232"/>
      <c r="F160" s="232"/>
      <c r="G160" s="232"/>
      <c r="H160" s="232"/>
      <c r="I160" s="232"/>
      <c r="J160" s="232"/>
      <c r="K160" s="232"/>
      <c r="L160" s="232"/>
      <c r="M160" s="232"/>
      <c r="N160" s="232"/>
      <c r="O160" s="233"/>
    </row>
    <row r="161" spans="2:15" ht="15" hidden="1" outlineLevel="2" x14ac:dyDescent="0.2">
      <c r="B161" s="474">
        <v>12</v>
      </c>
      <c r="C161" s="22" t="s">
        <v>507</v>
      </c>
      <c r="D161" s="22"/>
      <c r="E161" s="556"/>
      <c r="F161" s="556"/>
      <c r="G161" s="556"/>
      <c r="H161" s="556"/>
      <c r="I161" s="556"/>
      <c r="J161" s="556"/>
      <c r="K161" s="556"/>
      <c r="L161" s="556"/>
      <c r="M161" s="556"/>
      <c r="N161" s="556"/>
      <c r="O161" s="232"/>
    </row>
    <row r="162" spans="2:15" ht="15" hidden="1" outlineLevel="2" x14ac:dyDescent="0.2">
      <c r="B162" s="474">
        <v>13</v>
      </c>
      <c r="C162" s="22" t="s">
        <v>508</v>
      </c>
      <c r="D162" s="22" t="s">
        <v>509</v>
      </c>
      <c r="E162" s="232"/>
      <c r="F162" s="233"/>
      <c r="G162" s="233"/>
      <c r="H162" s="233"/>
      <c r="I162" s="233"/>
      <c r="J162" s="233"/>
      <c r="K162" s="233"/>
      <c r="L162" s="233"/>
      <c r="M162" s="233"/>
      <c r="N162" s="233"/>
      <c r="O162" s="233"/>
    </row>
    <row r="163" spans="2:15" ht="15.75" hidden="1" outlineLevel="2" thickBot="1" x14ac:dyDescent="0.25">
      <c r="B163" s="455">
        <v>14</v>
      </c>
      <c r="C163" s="252" t="s">
        <v>510</v>
      </c>
      <c r="D163" s="200" t="s">
        <v>511</v>
      </c>
      <c r="E163" s="172">
        <f>E159+E162</f>
        <v>0</v>
      </c>
      <c r="F163" s="172">
        <f>F158+F162</f>
        <v>0</v>
      </c>
      <c r="G163" s="172">
        <f>G157+G162</f>
        <v>0</v>
      </c>
      <c r="H163" s="172">
        <f>H156+H162</f>
        <v>0</v>
      </c>
      <c r="I163" s="172">
        <f>I155+I162</f>
        <v>0</v>
      </c>
      <c r="J163" s="172">
        <f>J154+J162</f>
        <v>0</v>
      </c>
      <c r="K163" s="172">
        <f>K153+K162</f>
        <v>0</v>
      </c>
      <c r="L163" s="172">
        <f>L152+L162</f>
        <v>0</v>
      </c>
      <c r="M163" s="172">
        <f>M151+M162</f>
        <v>0</v>
      </c>
      <c r="N163" s="172">
        <f>N150+N162</f>
        <v>0</v>
      </c>
      <c r="O163" s="349">
        <f>SUM(O160:O162)</f>
        <v>0</v>
      </c>
    </row>
    <row r="164" spans="2:15" hidden="1" outlineLevel="1" x14ac:dyDescent="0.2"/>
    <row r="165" spans="2:15" collapsed="1" x14ac:dyDescent="0.2"/>
  </sheetData>
  <sheetProtection algorithmName="SHA-512" hashValue="vndR9RGeZRiYFmczoE/5PgROPE747B2RRJcmwKe894bg/HPXyh9Qdp6ux6Q4eCIlfsGz7oxWOtcnwD+kSZt/Ag==" saltValue="o7chKqxP3jSZP034AyleaA==" spinCount="100000" sheet="1" formatColumns="0" formatRows="0" selectLockedCells="1"/>
  <mergeCells count="104">
    <mergeCell ref="D6:D7"/>
    <mergeCell ref="D26:D27"/>
    <mergeCell ref="D46:D47"/>
    <mergeCell ref="D66:D67"/>
    <mergeCell ref="D86:D87"/>
    <mergeCell ref="D106:D107"/>
    <mergeCell ref="D126:D127"/>
    <mergeCell ref="D146:D147"/>
    <mergeCell ref="M6:M7"/>
    <mergeCell ref="M126:M127"/>
    <mergeCell ref="M106:M107"/>
    <mergeCell ref="M66:M67"/>
    <mergeCell ref="E66:E67"/>
    <mergeCell ref="F66:F67"/>
    <mergeCell ref="G66:G67"/>
    <mergeCell ref="E46:E47"/>
    <mergeCell ref="F46:F47"/>
    <mergeCell ref="G46:G47"/>
    <mergeCell ref="M46:M47"/>
    <mergeCell ref="E126:E127"/>
    <mergeCell ref="F126:F127"/>
    <mergeCell ref="G126:G127"/>
    <mergeCell ref="E86:E87"/>
    <mergeCell ref="F86:F87"/>
    <mergeCell ref="N6:N7"/>
    <mergeCell ref="O6:O7"/>
    <mergeCell ref="H6:H7"/>
    <mergeCell ref="I6:I7"/>
    <mergeCell ref="J6:J7"/>
    <mergeCell ref="K6:K7"/>
    <mergeCell ref="L6:L7"/>
    <mergeCell ref="E6:E7"/>
    <mergeCell ref="F6:F7"/>
    <mergeCell ref="G6:G7"/>
    <mergeCell ref="G86:G87"/>
    <mergeCell ref="M86:M87"/>
    <mergeCell ref="N86:N87"/>
    <mergeCell ref="O86:O87"/>
    <mergeCell ref="N126:N127"/>
    <mergeCell ref="O126:O127"/>
    <mergeCell ref="E146:E147"/>
    <mergeCell ref="F146:F147"/>
    <mergeCell ref="G146:G147"/>
    <mergeCell ref="H146:H147"/>
    <mergeCell ref="I146:I147"/>
    <mergeCell ref="J146:J147"/>
    <mergeCell ref="K146:K147"/>
    <mergeCell ref="L146:L147"/>
    <mergeCell ref="M146:M147"/>
    <mergeCell ref="N146:N147"/>
    <mergeCell ref="O146:O147"/>
    <mergeCell ref="H126:H127"/>
    <mergeCell ref="I126:I127"/>
    <mergeCell ref="J126:J127"/>
    <mergeCell ref="K126:K127"/>
    <mergeCell ref="L126:L127"/>
    <mergeCell ref="O46:O47"/>
    <mergeCell ref="H66:H67"/>
    <mergeCell ref="I66:I67"/>
    <mergeCell ref="J66:J67"/>
    <mergeCell ref="L46:L47"/>
    <mergeCell ref="K66:K67"/>
    <mergeCell ref="L66:L67"/>
    <mergeCell ref="B108:C108"/>
    <mergeCell ref="N106:N107"/>
    <mergeCell ref="O106:O107"/>
    <mergeCell ref="H86:H87"/>
    <mergeCell ref="I86:I87"/>
    <mergeCell ref="J86:J87"/>
    <mergeCell ref="K86:K87"/>
    <mergeCell ref="L86:L87"/>
    <mergeCell ref="B88:C88"/>
    <mergeCell ref="E106:E107"/>
    <mergeCell ref="F106:F107"/>
    <mergeCell ref="G106:G107"/>
    <mergeCell ref="H106:H107"/>
    <mergeCell ref="I106:I107"/>
    <mergeCell ref="J106:J107"/>
    <mergeCell ref="K106:K107"/>
    <mergeCell ref="L106:L107"/>
    <mergeCell ref="B148:C148"/>
    <mergeCell ref="B8:C8"/>
    <mergeCell ref="B28:C28"/>
    <mergeCell ref="B48:C48"/>
    <mergeCell ref="B68:C68"/>
    <mergeCell ref="B128:C128"/>
    <mergeCell ref="O26:O27"/>
    <mergeCell ref="E26:E27"/>
    <mergeCell ref="F26:F27"/>
    <mergeCell ref="G26:G27"/>
    <mergeCell ref="H26:H27"/>
    <mergeCell ref="I26:I27"/>
    <mergeCell ref="J26:J27"/>
    <mergeCell ref="K26:K27"/>
    <mergeCell ref="L26:L27"/>
    <mergeCell ref="M26:M27"/>
    <mergeCell ref="N26:N27"/>
    <mergeCell ref="N66:N67"/>
    <mergeCell ref="O66:O67"/>
    <mergeCell ref="H46:H47"/>
    <mergeCell ref="I46:I47"/>
    <mergeCell ref="J46:J47"/>
    <mergeCell ref="K46:K47"/>
    <mergeCell ref="N46:N47"/>
  </mergeCells>
  <hyperlinks>
    <hyperlink ref="E2" location="Content!A1" display="&lt;&lt;&lt; Back to ToC" xr:uid="{A1D0AFB7-CCA7-4424-B7D8-86EF569B624A}"/>
  </hyperlinks>
  <pageMargins left="0.7" right="0.7" top="0.75" bottom="0.75" header="0.3" footer="0.3"/>
  <pageSetup paperSize="9" scale="41" fitToHeight="0" orientation="landscape" r:id="rId1"/>
  <headerFooter>
    <oddFooter>&amp;C
_x000D_&amp;1#&amp;"Calibri"&amp;10&amp;K000000 Classification: Unclassified</oddFooter>
  </headerFooter>
  <rowBreaks count="2" manualBreakCount="2">
    <brk id="44" max="16383" man="1"/>
    <brk id="84" max="16383" man="1"/>
  </rowBreaks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E8F678F-E45B-4F15-9075-1A8D6295B4BE}">
  <sheetPr codeName="Sheet19"/>
  <dimension ref="A1:O165"/>
  <sheetViews>
    <sheetView showGridLines="0" view="pageBreakPreview" topLeftCell="A39" zoomScale="70" zoomScaleNormal="55" zoomScaleSheetLayoutView="70" workbookViewId="0">
      <selection activeCell="E130" sqref="E130"/>
    </sheetView>
  </sheetViews>
  <sheetFormatPr defaultColWidth="9.28515625" defaultRowHeight="14.25" outlineLevelRow="2" outlineLevelCol="1" x14ac:dyDescent="0.2"/>
  <cols>
    <col min="1" max="1" width="3.7109375" style="9" customWidth="1"/>
    <col min="2" max="2" width="4" style="458" bestFit="1" customWidth="1"/>
    <col min="3" max="3" width="55.28515625" style="9" bestFit="1" customWidth="1"/>
    <col min="4" max="4" width="21.5703125" style="9" hidden="1" customWidth="1" outlineLevel="1"/>
    <col min="5" max="5" width="20.7109375" style="9" customWidth="1" collapsed="1"/>
    <col min="6" max="15" width="20.7109375" style="9" customWidth="1"/>
    <col min="16" max="16384" width="9.28515625" style="9"/>
  </cols>
  <sheetData>
    <row r="1" spans="2:15" s="295" customFormat="1" x14ac:dyDescent="0.2">
      <c r="B1" s="453"/>
    </row>
    <row r="2" spans="2:15" s="295" customFormat="1" ht="15" x14ac:dyDescent="0.2">
      <c r="B2" s="453"/>
      <c r="C2" s="293" t="s">
        <v>10</v>
      </c>
      <c r="D2" s="329"/>
      <c r="E2" s="438" t="s">
        <v>189</v>
      </c>
    </row>
    <row r="3" spans="2:15" s="295" customFormat="1" x14ac:dyDescent="0.2">
      <c r="B3" s="453"/>
      <c r="C3" s="294" t="str">
        <f>"Figures in thousands of "&amp;'Key inputs'!G28</f>
        <v>Figures in thousands of GBP</v>
      </c>
      <c r="D3" s="302"/>
      <c r="E3" s="438"/>
    </row>
    <row r="4" spans="2:15" s="295" customFormat="1" x14ac:dyDescent="0.2">
      <c r="B4" s="453"/>
      <c r="C4" s="302"/>
      <c r="D4" s="302"/>
      <c r="E4" s="438"/>
    </row>
    <row r="5" spans="2:15" s="295" customFormat="1" ht="15.75" thickBot="1" x14ac:dyDescent="0.25">
      <c r="B5" s="453"/>
      <c r="C5" s="293" t="s">
        <v>493</v>
      </c>
      <c r="D5" s="302"/>
      <c r="E5" s="438"/>
    </row>
    <row r="6" spans="2:15" s="295" customFormat="1" ht="15" customHeight="1" x14ac:dyDescent="0.2">
      <c r="B6" s="592"/>
      <c r="C6" s="617"/>
      <c r="D6" s="748" t="s">
        <v>192</v>
      </c>
      <c r="E6" s="745">
        <f>F6-1</f>
        <v>2016</v>
      </c>
      <c r="F6" s="745">
        <f t="shared" ref="F6:L6" si="0">G6-1</f>
        <v>2017</v>
      </c>
      <c r="G6" s="745">
        <f t="shared" si="0"/>
        <v>2018</v>
      </c>
      <c r="H6" s="745">
        <f t="shared" si="0"/>
        <v>2019</v>
      </c>
      <c r="I6" s="745">
        <f t="shared" si="0"/>
        <v>2020</v>
      </c>
      <c r="J6" s="745">
        <f t="shared" si="0"/>
        <v>2021</v>
      </c>
      <c r="K6" s="745">
        <f t="shared" si="0"/>
        <v>2022</v>
      </c>
      <c r="L6" s="745">
        <f t="shared" si="0"/>
        <v>2023</v>
      </c>
      <c r="M6" s="745">
        <f>N6-1</f>
        <v>2024</v>
      </c>
      <c r="N6" s="745">
        <f>'Key inputs'!C33</f>
        <v>2025</v>
      </c>
      <c r="O6" s="744" t="s">
        <v>98</v>
      </c>
    </row>
    <row r="7" spans="2:15" s="295" customFormat="1" ht="15" customHeight="1" x14ac:dyDescent="0.2">
      <c r="B7" s="600"/>
      <c r="C7" s="586" t="str">
        <f>"Underwriting year "&amp;N6</f>
        <v>Underwriting year 2025</v>
      </c>
      <c r="D7" s="749"/>
      <c r="E7" s="747"/>
      <c r="F7" s="747"/>
      <c r="G7" s="747"/>
      <c r="H7" s="747"/>
      <c r="I7" s="747"/>
      <c r="J7" s="747"/>
      <c r="K7" s="747"/>
      <c r="L7" s="747"/>
      <c r="M7" s="747"/>
      <c r="N7" s="747"/>
      <c r="O7" s="737"/>
    </row>
    <row r="8" spans="2:15" s="295" customFormat="1" ht="15" x14ac:dyDescent="0.2">
      <c r="B8" s="742"/>
      <c r="C8" s="743"/>
      <c r="D8" s="353"/>
      <c r="E8" s="296" t="s">
        <v>194</v>
      </c>
      <c r="F8" s="296" t="s">
        <v>195</v>
      </c>
      <c r="G8" s="296" t="s">
        <v>196</v>
      </c>
      <c r="H8" s="296" t="s">
        <v>197</v>
      </c>
      <c r="I8" s="296" t="s">
        <v>198</v>
      </c>
      <c r="J8" s="296" t="s">
        <v>199</v>
      </c>
      <c r="K8" s="296" t="s">
        <v>200</v>
      </c>
      <c r="L8" s="296" t="s">
        <v>392</v>
      </c>
      <c r="M8" s="296" t="s">
        <v>393</v>
      </c>
      <c r="N8" s="296" t="s">
        <v>394</v>
      </c>
      <c r="O8" s="306" t="s">
        <v>395</v>
      </c>
    </row>
    <row r="9" spans="2:15" ht="15" x14ac:dyDescent="0.2">
      <c r="B9" s="474"/>
      <c r="C9" s="22" t="s">
        <v>512</v>
      </c>
      <c r="D9" s="129"/>
      <c r="E9" s="436"/>
      <c r="F9" s="436"/>
      <c r="G9" s="436"/>
      <c r="H9" s="436"/>
      <c r="I9" s="436"/>
      <c r="J9" s="436"/>
      <c r="K9" s="436"/>
      <c r="L9" s="436"/>
      <c r="M9" s="436"/>
      <c r="N9" s="436"/>
      <c r="O9" s="237"/>
    </row>
    <row r="10" spans="2:15" ht="15" x14ac:dyDescent="0.2">
      <c r="B10" s="474">
        <v>1</v>
      </c>
      <c r="C10" s="22" t="s">
        <v>495</v>
      </c>
      <c r="D10" s="129" t="s">
        <v>496</v>
      </c>
      <c r="E10" s="186">
        <f t="shared" ref="E10:N14" si="1">SUM(E30,E50,E70,E90,E110,E130,E150)</f>
        <v>0</v>
      </c>
      <c r="F10" s="154">
        <f t="shared" si="1"/>
        <v>0</v>
      </c>
      <c r="G10" s="154">
        <f t="shared" si="1"/>
        <v>0</v>
      </c>
      <c r="H10" s="154">
        <f t="shared" si="1"/>
        <v>0</v>
      </c>
      <c r="I10" s="154">
        <f t="shared" si="1"/>
        <v>0</v>
      </c>
      <c r="J10" s="154">
        <f t="shared" si="1"/>
        <v>0</v>
      </c>
      <c r="K10" s="154">
        <f t="shared" si="1"/>
        <v>0</v>
      </c>
      <c r="L10" s="154">
        <f t="shared" si="1"/>
        <v>0</v>
      </c>
      <c r="M10" s="154">
        <f t="shared" si="1"/>
        <v>0</v>
      </c>
      <c r="N10" s="154">
        <f t="shared" si="1"/>
        <v>0</v>
      </c>
      <c r="O10" s="237"/>
    </row>
    <row r="11" spans="2:15" ht="15" x14ac:dyDescent="0.2">
      <c r="B11" s="474">
        <v>2</v>
      </c>
      <c r="C11" s="22" t="s">
        <v>497</v>
      </c>
      <c r="D11" s="129" t="s">
        <v>496</v>
      </c>
      <c r="E11" s="174">
        <f t="shared" si="1"/>
        <v>0</v>
      </c>
      <c r="F11" s="153">
        <f t="shared" si="1"/>
        <v>0</v>
      </c>
      <c r="G11" s="153">
        <f t="shared" si="1"/>
        <v>0</v>
      </c>
      <c r="H11" s="153">
        <f t="shared" si="1"/>
        <v>0</v>
      </c>
      <c r="I11" s="153">
        <f t="shared" si="1"/>
        <v>0</v>
      </c>
      <c r="J11" s="153">
        <f t="shared" si="1"/>
        <v>0</v>
      </c>
      <c r="K11" s="153">
        <f t="shared" si="1"/>
        <v>0</v>
      </c>
      <c r="L11" s="153">
        <f t="shared" si="1"/>
        <v>0</v>
      </c>
      <c r="M11" s="153">
        <f t="shared" si="1"/>
        <v>0</v>
      </c>
      <c r="N11" s="437"/>
      <c r="O11" s="237"/>
    </row>
    <row r="12" spans="2:15" ht="15" x14ac:dyDescent="0.2">
      <c r="B12" s="474">
        <v>3</v>
      </c>
      <c r="C12" s="22" t="s">
        <v>498</v>
      </c>
      <c r="D12" s="129" t="s">
        <v>496</v>
      </c>
      <c r="E12" s="174">
        <f t="shared" si="1"/>
        <v>0</v>
      </c>
      <c r="F12" s="153">
        <f t="shared" si="1"/>
        <v>0</v>
      </c>
      <c r="G12" s="153">
        <f t="shared" si="1"/>
        <v>0</v>
      </c>
      <c r="H12" s="153">
        <f t="shared" si="1"/>
        <v>0</v>
      </c>
      <c r="I12" s="153">
        <f t="shared" si="1"/>
        <v>0</v>
      </c>
      <c r="J12" s="153">
        <f t="shared" si="1"/>
        <v>0</v>
      </c>
      <c r="K12" s="153">
        <f t="shared" si="1"/>
        <v>0</v>
      </c>
      <c r="L12" s="153">
        <f t="shared" si="1"/>
        <v>0</v>
      </c>
      <c r="M12" s="437"/>
      <c r="N12" s="437"/>
      <c r="O12" s="237"/>
    </row>
    <row r="13" spans="2:15" ht="15" x14ac:dyDescent="0.2">
      <c r="B13" s="474">
        <v>4</v>
      </c>
      <c r="C13" s="22" t="s">
        <v>499</v>
      </c>
      <c r="D13" s="129" t="s">
        <v>496</v>
      </c>
      <c r="E13" s="174">
        <f t="shared" si="1"/>
        <v>0</v>
      </c>
      <c r="F13" s="153">
        <f t="shared" si="1"/>
        <v>0</v>
      </c>
      <c r="G13" s="153">
        <f t="shared" si="1"/>
        <v>0</v>
      </c>
      <c r="H13" s="153">
        <f t="shared" si="1"/>
        <v>0</v>
      </c>
      <c r="I13" s="153">
        <f t="shared" si="1"/>
        <v>0</v>
      </c>
      <c r="J13" s="153">
        <f t="shared" si="1"/>
        <v>0</v>
      </c>
      <c r="K13" s="153">
        <f t="shared" si="1"/>
        <v>0</v>
      </c>
      <c r="L13" s="437"/>
      <c r="M13" s="437"/>
      <c r="N13" s="437"/>
      <c r="O13" s="237"/>
    </row>
    <row r="14" spans="2:15" ht="15" x14ac:dyDescent="0.2">
      <c r="B14" s="474">
        <v>5</v>
      </c>
      <c r="C14" s="22" t="s">
        <v>500</v>
      </c>
      <c r="D14" s="129" t="s">
        <v>496</v>
      </c>
      <c r="E14" s="174">
        <f t="shared" si="1"/>
        <v>0</v>
      </c>
      <c r="F14" s="153">
        <f t="shared" si="1"/>
        <v>0</v>
      </c>
      <c r="G14" s="153">
        <f t="shared" si="1"/>
        <v>0</v>
      </c>
      <c r="H14" s="153">
        <f t="shared" si="1"/>
        <v>0</v>
      </c>
      <c r="I14" s="153">
        <f t="shared" si="1"/>
        <v>0</v>
      </c>
      <c r="J14" s="153">
        <f t="shared" si="1"/>
        <v>0</v>
      </c>
      <c r="K14" s="437"/>
      <c r="L14" s="437"/>
      <c r="M14" s="437"/>
      <c r="N14" s="437"/>
      <c r="O14" s="237"/>
    </row>
    <row r="15" spans="2:15" ht="15" x14ac:dyDescent="0.2">
      <c r="B15" s="474">
        <v>6</v>
      </c>
      <c r="C15" s="22" t="s">
        <v>501</v>
      </c>
      <c r="D15" s="129" t="s">
        <v>496</v>
      </c>
      <c r="E15" s="174">
        <f>SUM(E35,E55,E75,E95,E115,E135,E155)</f>
        <v>0</v>
      </c>
      <c r="F15" s="153">
        <f>SUM(F35,F55,F75,F95,F115,F135,F155)</f>
        <v>0</v>
      </c>
      <c r="G15" s="153">
        <f>SUM(G35,G55,G75,G95,G115,G135,G155)</f>
        <v>0</v>
      </c>
      <c r="H15" s="153">
        <f>SUM(H35,H55,H75,H95,H115,H135,H155)</f>
        <v>0</v>
      </c>
      <c r="I15" s="153">
        <f>SUM(I35,I55,I75,I95,I115,I135,I155)</f>
        <v>0</v>
      </c>
      <c r="J15" s="437"/>
      <c r="K15" s="437"/>
      <c r="L15" s="437"/>
      <c r="M15" s="437"/>
      <c r="N15" s="437"/>
      <c r="O15" s="237"/>
    </row>
    <row r="16" spans="2:15" ht="15" x14ac:dyDescent="0.2">
      <c r="B16" s="474">
        <v>7</v>
      </c>
      <c r="C16" s="22" t="s">
        <v>502</v>
      </c>
      <c r="D16" s="129" t="s">
        <v>496</v>
      </c>
      <c r="E16" s="174">
        <f>SUM(E36,E56,E76,E96,E116,E136,E156)</f>
        <v>0</v>
      </c>
      <c r="F16" s="153">
        <f>SUM(F36,F56,F76,F96,F116,F136,F156)</f>
        <v>0</v>
      </c>
      <c r="G16" s="153">
        <f>SUM(G36,G56,G76,G96,G116,G136,G156)</f>
        <v>0</v>
      </c>
      <c r="H16" s="153">
        <f>SUM(H36,H56,H76,H96,H116,H136,H156)</f>
        <v>0</v>
      </c>
      <c r="I16" s="437"/>
      <c r="J16" s="437"/>
      <c r="K16" s="437"/>
      <c r="L16" s="437"/>
      <c r="M16" s="437"/>
      <c r="N16" s="437"/>
      <c r="O16" s="237"/>
    </row>
    <row r="17" spans="2:15" ht="15" x14ac:dyDescent="0.2">
      <c r="B17" s="474">
        <v>8</v>
      </c>
      <c r="C17" s="22" t="s">
        <v>503</v>
      </c>
      <c r="D17" s="129" t="s">
        <v>496</v>
      </c>
      <c r="E17" s="174">
        <f>SUM(E37,E57,E77,E97,E117,E137,E157)</f>
        <v>0</v>
      </c>
      <c r="F17" s="153">
        <f>SUM(F37,F57,F77,F97,F117,F137,F157)</f>
        <v>0</v>
      </c>
      <c r="G17" s="153">
        <f>SUM(G37,G57,G77,G97,G117,G137,G157)</f>
        <v>0</v>
      </c>
      <c r="H17" s="437"/>
      <c r="I17" s="437"/>
      <c r="J17" s="437"/>
      <c r="K17" s="437"/>
      <c r="L17" s="437"/>
      <c r="M17" s="437"/>
      <c r="N17" s="437"/>
      <c r="O17" s="237"/>
    </row>
    <row r="18" spans="2:15" ht="15" x14ac:dyDescent="0.2">
      <c r="B18" s="474">
        <v>9</v>
      </c>
      <c r="C18" s="22" t="s">
        <v>504</v>
      </c>
      <c r="D18" s="129" t="s">
        <v>496</v>
      </c>
      <c r="E18" s="174">
        <f>SUM(E38,E58,E78,E98,E118,E138,E158)</f>
        <v>0</v>
      </c>
      <c r="F18" s="153">
        <f>SUM(F38,F58,F78,F98,F118,F138,F158)</f>
        <v>0</v>
      </c>
      <c r="G18" s="437"/>
      <c r="H18" s="437"/>
      <c r="I18" s="437"/>
      <c r="J18" s="437"/>
      <c r="K18" s="437"/>
      <c r="L18" s="437"/>
      <c r="M18" s="437"/>
      <c r="N18" s="437"/>
      <c r="O18" s="237"/>
    </row>
    <row r="19" spans="2:15" ht="15" x14ac:dyDescent="0.2">
      <c r="B19" s="474">
        <v>10</v>
      </c>
      <c r="C19" s="22" t="s">
        <v>505</v>
      </c>
      <c r="D19" s="129" t="s">
        <v>496</v>
      </c>
      <c r="E19" s="174">
        <f>SUM(E39,E59,E79,E99,E119,E139,E159)</f>
        <v>0</v>
      </c>
      <c r="F19" s="437"/>
      <c r="G19" s="437"/>
      <c r="H19" s="437"/>
      <c r="I19" s="437"/>
      <c r="J19" s="437"/>
      <c r="K19" s="437"/>
      <c r="L19" s="437"/>
      <c r="M19" s="437"/>
      <c r="N19" s="437"/>
      <c r="O19" s="237"/>
    </row>
    <row r="20" spans="2:15" ht="15" x14ac:dyDescent="0.2">
      <c r="B20" s="474">
        <v>11</v>
      </c>
      <c r="C20" s="22" t="s">
        <v>513</v>
      </c>
      <c r="D20" s="129"/>
      <c r="E20" s="174">
        <f>SUM(E40,E60,E80,E100,E120,E140,E160)</f>
        <v>0</v>
      </c>
      <c r="F20" s="174">
        <f t="shared" ref="F20:O23" si="2">SUM(F40,F60,F80,F100,F120,F140,F160)</f>
        <v>0</v>
      </c>
      <c r="G20" s="174">
        <f t="shared" si="2"/>
        <v>0</v>
      </c>
      <c r="H20" s="174">
        <f t="shared" si="2"/>
        <v>0</v>
      </c>
      <c r="I20" s="174">
        <f t="shared" si="2"/>
        <v>0</v>
      </c>
      <c r="J20" s="174">
        <f t="shared" si="2"/>
        <v>0</v>
      </c>
      <c r="K20" s="174">
        <f t="shared" si="2"/>
        <v>0</v>
      </c>
      <c r="L20" s="174">
        <f t="shared" si="2"/>
        <v>0</v>
      </c>
      <c r="M20" s="174">
        <f t="shared" si="2"/>
        <v>0</v>
      </c>
      <c r="N20" s="174">
        <f t="shared" si="2"/>
        <v>0</v>
      </c>
      <c r="O20" s="174">
        <f t="shared" si="2"/>
        <v>0</v>
      </c>
    </row>
    <row r="21" spans="2:15" ht="15" x14ac:dyDescent="0.2">
      <c r="B21" s="474">
        <v>12</v>
      </c>
      <c r="C21" s="22" t="s">
        <v>507</v>
      </c>
      <c r="D21" s="129"/>
      <c r="E21" s="437"/>
      <c r="F21" s="437"/>
      <c r="G21" s="437"/>
      <c r="I21" s="437"/>
      <c r="J21" s="437"/>
      <c r="K21" s="437"/>
      <c r="L21" s="437"/>
      <c r="M21" s="437"/>
      <c r="N21" s="437"/>
      <c r="O21" s="153">
        <f>SUM(O41,O61,O81,O101,O121,O141,O161)</f>
        <v>0</v>
      </c>
    </row>
    <row r="22" spans="2:15" ht="15" x14ac:dyDescent="0.2">
      <c r="B22" s="474">
        <v>13</v>
      </c>
      <c r="C22" s="192" t="s">
        <v>514</v>
      </c>
      <c r="D22" s="129" t="s">
        <v>509</v>
      </c>
      <c r="E22" s="174">
        <f>SUM(E42,E62,E82,E102,E122,E142,E162)</f>
        <v>0</v>
      </c>
      <c r="F22" s="174">
        <f t="shared" si="2"/>
        <v>0</v>
      </c>
      <c r="G22" s="174">
        <f t="shared" si="2"/>
        <v>0</v>
      </c>
      <c r="H22" s="174">
        <f t="shared" si="2"/>
        <v>0</v>
      </c>
      <c r="I22" s="174">
        <f t="shared" si="2"/>
        <v>0</v>
      </c>
      <c r="J22" s="174">
        <f t="shared" si="2"/>
        <v>0</v>
      </c>
      <c r="K22" s="174">
        <f t="shared" si="2"/>
        <v>0</v>
      </c>
      <c r="L22" s="174">
        <f t="shared" si="2"/>
        <v>0</v>
      </c>
      <c r="M22" s="174">
        <f t="shared" si="2"/>
        <v>0</v>
      </c>
      <c r="N22" s="568">
        <f t="shared" si="2"/>
        <v>0</v>
      </c>
      <c r="O22" s="154">
        <f>SUM(O42,O62,O82,O102,O122,O142,O162)</f>
        <v>0</v>
      </c>
    </row>
    <row r="23" spans="2:15" ht="15.75" thickBot="1" x14ac:dyDescent="0.25">
      <c r="B23" s="455">
        <v>14</v>
      </c>
      <c r="C23" s="200" t="s">
        <v>515</v>
      </c>
      <c r="D23" s="200" t="s">
        <v>511</v>
      </c>
      <c r="E23" s="144">
        <f>SUM(E43,E63,E83,E103,E123,E143,E163)</f>
        <v>0</v>
      </c>
      <c r="F23" s="144">
        <f t="shared" si="2"/>
        <v>0</v>
      </c>
      <c r="G23" s="144">
        <f t="shared" si="2"/>
        <v>0</v>
      </c>
      <c r="H23" s="144">
        <f t="shared" si="2"/>
        <v>0</v>
      </c>
      <c r="I23" s="144">
        <f t="shared" si="2"/>
        <v>0</v>
      </c>
      <c r="J23" s="144">
        <f t="shared" si="2"/>
        <v>0</v>
      </c>
      <c r="K23" s="144">
        <f t="shared" si="2"/>
        <v>0</v>
      </c>
      <c r="L23" s="144">
        <f t="shared" si="2"/>
        <v>0</v>
      </c>
      <c r="M23" s="144">
        <f t="shared" si="2"/>
        <v>0</v>
      </c>
      <c r="N23" s="144">
        <f t="shared" si="2"/>
        <v>0</v>
      </c>
      <c r="O23" s="189">
        <f>SUM(O43,O63,O83,O103,O123,O143,O163)</f>
        <v>0</v>
      </c>
    </row>
    <row r="24" spans="2:15" x14ac:dyDescent="0.2">
      <c r="C24" s="54"/>
      <c r="D24" s="54"/>
      <c r="E24" s="78"/>
    </row>
    <row r="25" spans="2:15" s="295" customFormat="1" ht="15.75" thickBot="1" x14ac:dyDescent="0.25">
      <c r="B25" s="453"/>
      <c r="C25" s="435">
        <f>N26</f>
        <v>2025</v>
      </c>
      <c r="D25" s="341"/>
      <c r="E25" s="438"/>
    </row>
    <row r="26" spans="2:15" s="295" customFormat="1" ht="15" customHeight="1" x14ac:dyDescent="0.2">
      <c r="B26" s="592"/>
      <c r="C26" s="617"/>
      <c r="D26" s="748" t="s">
        <v>192</v>
      </c>
      <c r="E26" s="745">
        <f t="shared" ref="E26:L26" si="3">F26-1</f>
        <v>2016</v>
      </c>
      <c r="F26" s="745">
        <f t="shared" si="3"/>
        <v>2017</v>
      </c>
      <c r="G26" s="745">
        <f t="shared" si="3"/>
        <v>2018</v>
      </c>
      <c r="H26" s="745">
        <f t="shared" si="3"/>
        <v>2019</v>
      </c>
      <c r="I26" s="745">
        <f t="shared" si="3"/>
        <v>2020</v>
      </c>
      <c r="J26" s="745">
        <f t="shared" si="3"/>
        <v>2021</v>
      </c>
      <c r="K26" s="745">
        <f t="shared" si="3"/>
        <v>2022</v>
      </c>
      <c r="L26" s="745">
        <f t="shared" si="3"/>
        <v>2023</v>
      </c>
      <c r="M26" s="745">
        <f>N26-1</f>
        <v>2024</v>
      </c>
      <c r="N26" s="745">
        <f>'Key inputs'!C33</f>
        <v>2025</v>
      </c>
      <c r="O26" s="744" t="s">
        <v>98</v>
      </c>
    </row>
    <row r="27" spans="2:15" s="295" customFormat="1" ht="15" customHeight="1" x14ac:dyDescent="0.2">
      <c r="B27" s="600"/>
      <c r="C27" s="586" t="str">
        <f>"Underwriting year "&amp;N26</f>
        <v>Underwriting year 2025</v>
      </c>
      <c r="D27" s="749"/>
      <c r="E27" s="746"/>
      <c r="F27" s="746"/>
      <c r="G27" s="746"/>
      <c r="H27" s="746"/>
      <c r="I27" s="746"/>
      <c r="J27" s="746"/>
      <c r="K27" s="746"/>
      <c r="L27" s="746"/>
      <c r="M27" s="746"/>
      <c r="N27" s="746"/>
      <c r="O27" s="737"/>
    </row>
    <row r="28" spans="2:15" s="295" customFormat="1" ht="15" x14ac:dyDescent="0.2">
      <c r="B28" s="742"/>
      <c r="C28" s="743"/>
      <c r="D28" s="389"/>
      <c r="E28" s="296" t="s">
        <v>194</v>
      </c>
      <c r="F28" s="296" t="s">
        <v>195</v>
      </c>
      <c r="G28" s="296" t="s">
        <v>196</v>
      </c>
      <c r="H28" s="296" t="s">
        <v>197</v>
      </c>
      <c r="I28" s="296" t="s">
        <v>198</v>
      </c>
      <c r="J28" s="296" t="s">
        <v>199</v>
      </c>
      <c r="K28" s="296" t="s">
        <v>200</v>
      </c>
      <c r="L28" s="296" t="s">
        <v>392</v>
      </c>
      <c r="M28" s="296" t="s">
        <v>393</v>
      </c>
      <c r="N28" s="296" t="s">
        <v>394</v>
      </c>
      <c r="O28" s="306" t="s">
        <v>395</v>
      </c>
    </row>
    <row r="29" spans="2:15" ht="15" x14ac:dyDescent="0.2">
      <c r="B29" s="474"/>
      <c r="C29" s="22" t="s">
        <v>512</v>
      </c>
      <c r="D29" s="129"/>
      <c r="E29" s="437"/>
      <c r="F29" s="437"/>
      <c r="G29" s="437"/>
      <c r="H29" s="437"/>
      <c r="I29" s="437"/>
      <c r="J29" s="437"/>
      <c r="K29" s="437"/>
      <c r="L29" s="437"/>
      <c r="M29" s="437"/>
      <c r="N29" s="437"/>
      <c r="O29" s="237"/>
    </row>
    <row r="30" spans="2:15" ht="15" x14ac:dyDescent="0.2">
      <c r="B30" s="474">
        <v>1</v>
      </c>
      <c r="C30" s="22" t="s">
        <v>495</v>
      </c>
      <c r="D30" s="22" t="s">
        <v>496</v>
      </c>
      <c r="E30" s="232"/>
      <c r="F30" s="232"/>
      <c r="G30" s="232"/>
      <c r="H30" s="232"/>
      <c r="I30" s="232"/>
      <c r="J30" s="232"/>
      <c r="K30" s="232"/>
      <c r="L30" s="232"/>
      <c r="M30" s="232"/>
      <c r="N30" s="232"/>
      <c r="O30" s="237"/>
    </row>
    <row r="31" spans="2:15" ht="15" x14ac:dyDescent="0.2">
      <c r="B31" s="474">
        <v>2</v>
      </c>
      <c r="C31" s="22" t="s">
        <v>497</v>
      </c>
      <c r="D31" s="22" t="s">
        <v>496</v>
      </c>
      <c r="E31" s="232"/>
      <c r="F31" s="232"/>
      <c r="G31" s="232"/>
      <c r="H31" s="232"/>
      <c r="I31" s="232"/>
      <c r="J31" s="232"/>
      <c r="K31" s="232"/>
      <c r="L31" s="232"/>
      <c r="M31" s="232"/>
      <c r="N31" s="437"/>
      <c r="O31" s="237"/>
    </row>
    <row r="32" spans="2:15" ht="15" x14ac:dyDescent="0.2">
      <c r="B32" s="474">
        <v>3</v>
      </c>
      <c r="C32" s="22" t="s">
        <v>498</v>
      </c>
      <c r="D32" s="22" t="s">
        <v>496</v>
      </c>
      <c r="E32" s="232"/>
      <c r="F32" s="232"/>
      <c r="G32" s="232"/>
      <c r="H32" s="232"/>
      <c r="I32" s="232"/>
      <c r="J32" s="232"/>
      <c r="K32" s="232"/>
      <c r="L32" s="232"/>
      <c r="M32" s="437"/>
      <c r="N32" s="437"/>
      <c r="O32" s="237"/>
    </row>
    <row r="33" spans="2:15" ht="15" x14ac:dyDescent="0.2">
      <c r="B33" s="474">
        <v>4</v>
      </c>
      <c r="C33" s="22" t="s">
        <v>499</v>
      </c>
      <c r="D33" s="22" t="s">
        <v>496</v>
      </c>
      <c r="E33" s="232"/>
      <c r="F33" s="232"/>
      <c r="G33" s="232"/>
      <c r="H33" s="232"/>
      <c r="I33" s="232"/>
      <c r="J33" s="232"/>
      <c r="K33" s="232"/>
      <c r="L33" s="437"/>
      <c r="M33" s="437"/>
      <c r="N33" s="437"/>
      <c r="O33" s="237"/>
    </row>
    <row r="34" spans="2:15" ht="15" x14ac:dyDescent="0.2">
      <c r="B34" s="474">
        <v>5</v>
      </c>
      <c r="C34" s="22" t="s">
        <v>500</v>
      </c>
      <c r="D34" s="22" t="s">
        <v>496</v>
      </c>
      <c r="E34" s="232"/>
      <c r="F34" s="232"/>
      <c r="G34" s="232"/>
      <c r="H34" s="232"/>
      <c r="I34" s="232"/>
      <c r="J34" s="232"/>
      <c r="K34" s="437"/>
      <c r="L34" s="437"/>
      <c r="M34" s="437"/>
      <c r="N34" s="437"/>
      <c r="O34" s="237"/>
    </row>
    <row r="35" spans="2:15" ht="15" x14ac:dyDescent="0.2">
      <c r="B35" s="474">
        <v>6</v>
      </c>
      <c r="C35" s="22" t="s">
        <v>501</v>
      </c>
      <c r="D35" s="22" t="s">
        <v>496</v>
      </c>
      <c r="E35" s="232"/>
      <c r="F35" s="232"/>
      <c r="G35" s="232"/>
      <c r="H35" s="232"/>
      <c r="I35" s="232"/>
      <c r="J35" s="437"/>
      <c r="K35" s="437"/>
      <c r="L35" s="437"/>
      <c r="M35" s="437"/>
      <c r="N35" s="437"/>
      <c r="O35" s="237"/>
    </row>
    <row r="36" spans="2:15" ht="15" x14ac:dyDescent="0.2">
      <c r="B36" s="474">
        <v>7</v>
      </c>
      <c r="C36" s="22" t="s">
        <v>502</v>
      </c>
      <c r="D36" s="22" t="s">
        <v>496</v>
      </c>
      <c r="E36" s="232"/>
      <c r="F36" s="232"/>
      <c r="G36" s="232"/>
      <c r="H36" s="232"/>
      <c r="I36" s="437"/>
      <c r="J36" s="437"/>
      <c r="K36" s="437"/>
      <c r="L36" s="437"/>
      <c r="M36" s="437"/>
      <c r="N36" s="437"/>
      <c r="O36" s="237"/>
    </row>
    <row r="37" spans="2:15" ht="15" x14ac:dyDescent="0.2">
      <c r="B37" s="474">
        <v>8</v>
      </c>
      <c r="C37" s="22" t="s">
        <v>503</v>
      </c>
      <c r="D37" s="22" t="s">
        <v>496</v>
      </c>
      <c r="E37" s="232"/>
      <c r="F37" s="232"/>
      <c r="G37" s="232"/>
      <c r="H37" s="437"/>
      <c r="I37" s="437"/>
      <c r="J37" s="437"/>
      <c r="K37" s="437"/>
      <c r="L37" s="437"/>
      <c r="M37" s="437"/>
      <c r="N37" s="437"/>
      <c r="O37" s="237"/>
    </row>
    <row r="38" spans="2:15" ht="15" x14ac:dyDescent="0.2">
      <c r="B38" s="474">
        <v>9</v>
      </c>
      <c r="C38" s="22" t="s">
        <v>504</v>
      </c>
      <c r="D38" s="22" t="s">
        <v>496</v>
      </c>
      <c r="E38" s="232"/>
      <c r="F38" s="232"/>
      <c r="G38" s="437"/>
      <c r="H38" s="437"/>
      <c r="I38" s="437"/>
      <c r="J38" s="437"/>
      <c r="K38" s="437"/>
      <c r="L38" s="437"/>
      <c r="M38" s="437"/>
      <c r="N38" s="437"/>
      <c r="O38" s="237"/>
    </row>
    <row r="39" spans="2:15" ht="15" x14ac:dyDescent="0.2">
      <c r="B39" s="474">
        <v>10</v>
      </c>
      <c r="C39" s="22" t="s">
        <v>505</v>
      </c>
      <c r="D39" s="22" t="s">
        <v>496</v>
      </c>
      <c r="E39" s="232"/>
      <c r="F39" s="437"/>
      <c r="G39" s="437"/>
      <c r="H39" s="437"/>
      <c r="I39" s="437"/>
      <c r="J39" s="437"/>
      <c r="K39" s="437"/>
      <c r="L39" s="437"/>
      <c r="M39" s="437"/>
      <c r="N39" s="437"/>
      <c r="O39" s="237"/>
    </row>
    <row r="40" spans="2:15" ht="15" x14ac:dyDescent="0.2">
      <c r="B40" s="474">
        <v>11</v>
      </c>
      <c r="C40" s="22" t="s">
        <v>513</v>
      </c>
      <c r="D40" s="22"/>
      <c r="E40" s="232">
        <f>E39</f>
        <v>0</v>
      </c>
      <c r="F40" s="232">
        <f>F38</f>
        <v>0</v>
      </c>
      <c r="G40" s="232">
        <f>G37</f>
        <v>0</v>
      </c>
      <c r="H40" s="232">
        <f>H36</f>
        <v>0</v>
      </c>
      <c r="I40" s="232">
        <f>I35</f>
        <v>0</v>
      </c>
      <c r="J40" s="232">
        <f>J34</f>
        <v>0</v>
      </c>
      <c r="K40" s="232">
        <f>K33</f>
        <v>0</v>
      </c>
      <c r="L40" s="232">
        <f>L32</f>
        <v>0</v>
      </c>
      <c r="M40" s="232">
        <f>M31</f>
        <v>0</v>
      </c>
      <c r="N40" s="232">
        <f>N30</f>
        <v>0</v>
      </c>
      <c r="O40" s="232">
        <f>SUM(E40:N40)</f>
        <v>0</v>
      </c>
    </row>
    <row r="41" spans="2:15" ht="15" x14ac:dyDescent="0.2">
      <c r="B41" s="474">
        <v>12</v>
      </c>
      <c r="C41" s="22" t="s">
        <v>507</v>
      </c>
      <c r="D41" s="22"/>
      <c r="E41" s="556"/>
      <c r="F41" s="556"/>
      <c r="G41" s="556"/>
      <c r="H41" s="556"/>
      <c r="I41" s="556"/>
      <c r="J41" s="556"/>
      <c r="K41" s="556"/>
      <c r="L41" s="556"/>
      <c r="M41" s="556"/>
      <c r="N41" s="556"/>
      <c r="O41" s="232"/>
    </row>
    <row r="42" spans="2:15" ht="15" x14ac:dyDescent="0.2">
      <c r="B42" s="474">
        <v>13</v>
      </c>
      <c r="C42" s="192" t="s">
        <v>514</v>
      </c>
      <c r="D42" s="22" t="s">
        <v>509</v>
      </c>
      <c r="E42" s="232"/>
      <c r="F42" s="233"/>
      <c r="G42" s="233"/>
      <c r="H42" s="233"/>
      <c r="I42" s="233"/>
      <c r="J42" s="233"/>
      <c r="K42" s="233"/>
      <c r="L42" s="233"/>
      <c r="M42" s="233"/>
      <c r="N42" s="233"/>
      <c r="O42" s="233">
        <f>SUM(E42:N42)</f>
        <v>0</v>
      </c>
    </row>
    <row r="43" spans="2:15" ht="15.75" thickBot="1" x14ac:dyDescent="0.25">
      <c r="B43" s="455">
        <v>14</v>
      </c>
      <c r="C43" s="200" t="s">
        <v>515</v>
      </c>
      <c r="D43" s="200" t="s">
        <v>511</v>
      </c>
      <c r="E43" s="172">
        <f>E39+E42</f>
        <v>0</v>
      </c>
      <c r="F43" s="172">
        <f>F38+F42</f>
        <v>0</v>
      </c>
      <c r="G43" s="172">
        <f>G37+G42</f>
        <v>0</v>
      </c>
      <c r="H43" s="172">
        <f>H36+H42</f>
        <v>0</v>
      </c>
      <c r="I43" s="172">
        <f>I35+I42</f>
        <v>0</v>
      </c>
      <c r="J43" s="172">
        <f>J34+J42</f>
        <v>0</v>
      </c>
      <c r="K43" s="172">
        <f>K33+K42</f>
        <v>0</v>
      </c>
      <c r="L43" s="172">
        <f>L32+L42</f>
        <v>0</v>
      </c>
      <c r="M43" s="172">
        <f>M31+M42</f>
        <v>0</v>
      </c>
      <c r="N43" s="172">
        <f>N30+N42</f>
        <v>0</v>
      </c>
      <c r="O43" s="349">
        <f>SUM(O40:O42)</f>
        <v>0</v>
      </c>
    </row>
    <row r="45" spans="2:15" s="295" customFormat="1" ht="15.75" thickBot="1" x14ac:dyDescent="0.25">
      <c r="B45" s="453"/>
      <c r="C45" s="435">
        <f>C25-1</f>
        <v>2024</v>
      </c>
      <c r="D45" s="342"/>
    </row>
    <row r="46" spans="2:15" s="295" customFormat="1" ht="15" customHeight="1" x14ac:dyDescent="0.2">
      <c r="B46" s="592"/>
      <c r="C46" s="617"/>
      <c r="D46" s="748" t="s">
        <v>192</v>
      </c>
      <c r="E46" s="745">
        <f t="shared" ref="E46:L46" si="4">F46-1</f>
        <v>2016</v>
      </c>
      <c r="F46" s="745">
        <f t="shared" si="4"/>
        <v>2017</v>
      </c>
      <c r="G46" s="745">
        <f t="shared" si="4"/>
        <v>2018</v>
      </c>
      <c r="H46" s="745">
        <f t="shared" si="4"/>
        <v>2019</v>
      </c>
      <c r="I46" s="745">
        <f t="shared" si="4"/>
        <v>2020</v>
      </c>
      <c r="J46" s="745">
        <f t="shared" si="4"/>
        <v>2021</v>
      </c>
      <c r="K46" s="745">
        <f t="shared" si="4"/>
        <v>2022</v>
      </c>
      <c r="L46" s="745">
        <f t="shared" si="4"/>
        <v>2023</v>
      </c>
      <c r="M46" s="745">
        <f>N46-1</f>
        <v>2024</v>
      </c>
      <c r="N46" s="745">
        <f>'Key inputs'!C33</f>
        <v>2025</v>
      </c>
      <c r="O46" s="744" t="s">
        <v>98</v>
      </c>
    </row>
    <row r="47" spans="2:15" s="295" customFormat="1" ht="15" customHeight="1" x14ac:dyDescent="0.2">
      <c r="B47" s="600"/>
      <c r="C47" s="586" t="str">
        <f>"Underwriting year "&amp;C45</f>
        <v>Underwriting year 2024</v>
      </c>
      <c r="D47" s="749"/>
      <c r="E47" s="746"/>
      <c r="F47" s="746"/>
      <c r="G47" s="746"/>
      <c r="H47" s="746"/>
      <c r="I47" s="746"/>
      <c r="J47" s="746"/>
      <c r="K47" s="746"/>
      <c r="L47" s="746"/>
      <c r="M47" s="746"/>
      <c r="N47" s="746"/>
      <c r="O47" s="737"/>
    </row>
    <row r="48" spans="2:15" s="295" customFormat="1" ht="15" x14ac:dyDescent="0.2">
      <c r="B48" s="750"/>
      <c r="C48" s="751"/>
      <c r="D48" s="389"/>
      <c r="E48" s="296" t="s">
        <v>194</v>
      </c>
      <c r="F48" s="296" t="s">
        <v>195</v>
      </c>
      <c r="G48" s="296" t="s">
        <v>196</v>
      </c>
      <c r="H48" s="296" t="s">
        <v>197</v>
      </c>
      <c r="I48" s="296" t="s">
        <v>198</v>
      </c>
      <c r="J48" s="296" t="s">
        <v>199</v>
      </c>
      <c r="K48" s="296" t="s">
        <v>200</v>
      </c>
      <c r="L48" s="296" t="s">
        <v>392</v>
      </c>
      <c r="M48" s="296" t="s">
        <v>393</v>
      </c>
      <c r="N48" s="296" t="s">
        <v>394</v>
      </c>
      <c r="O48" s="306" t="s">
        <v>395</v>
      </c>
    </row>
    <row r="49" spans="2:15" ht="15" x14ac:dyDescent="0.2">
      <c r="B49" s="474"/>
      <c r="C49" s="22" t="s">
        <v>512</v>
      </c>
      <c r="D49" s="129"/>
      <c r="E49" s="437"/>
      <c r="F49" s="437"/>
      <c r="G49" s="437"/>
      <c r="H49" s="437"/>
      <c r="I49" s="437"/>
      <c r="J49" s="437"/>
      <c r="K49" s="437"/>
      <c r="L49" s="437"/>
      <c r="M49" s="437"/>
      <c r="N49" s="437"/>
      <c r="O49" s="237"/>
    </row>
    <row r="50" spans="2:15" ht="15" x14ac:dyDescent="0.2">
      <c r="B50" s="474">
        <v>1</v>
      </c>
      <c r="C50" s="22" t="s">
        <v>495</v>
      </c>
      <c r="D50" s="22" t="s">
        <v>496</v>
      </c>
      <c r="E50" s="232"/>
      <c r="F50" s="232"/>
      <c r="G50" s="232"/>
      <c r="H50" s="232"/>
      <c r="I50" s="232"/>
      <c r="J50" s="232"/>
      <c r="K50" s="232"/>
      <c r="L50" s="232"/>
      <c r="M50" s="232"/>
      <c r="N50" s="232"/>
      <c r="O50" s="237"/>
    </row>
    <row r="51" spans="2:15" ht="15" x14ac:dyDescent="0.2">
      <c r="B51" s="474">
        <v>2</v>
      </c>
      <c r="C51" s="22" t="s">
        <v>497</v>
      </c>
      <c r="D51" s="22" t="s">
        <v>496</v>
      </c>
      <c r="E51" s="232"/>
      <c r="F51" s="232"/>
      <c r="G51" s="232"/>
      <c r="H51" s="232"/>
      <c r="I51" s="232"/>
      <c r="J51" s="232"/>
      <c r="K51" s="232"/>
      <c r="L51" s="232"/>
      <c r="M51" s="232"/>
      <c r="N51" s="437"/>
      <c r="O51" s="237"/>
    </row>
    <row r="52" spans="2:15" ht="15" x14ac:dyDescent="0.2">
      <c r="B52" s="474">
        <v>3</v>
      </c>
      <c r="C52" s="22" t="s">
        <v>498</v>
      </c>
      <c r="D52" s="22" t="s">
        <v>496</v>
      </c>
      <c r="E52" s="232"/>
      <c r="F52" s="232"/>
      <c r="G52" s="232"/>
      <c r="H52" s="232"/>
      <c r="I52" s="232"/>
      <c r="J52" s="232"/>
      <c r="K52" s="232"/>
      <c r="L52" s="232"/>
      <c r="M52" s="437"/>
      <c r="N52" s="437"/>
      <c r="O52" s="237"/>
    </row>
    <row r="53" spans="2:15" ht="15" x14ac:dyDescent="0.2">
      <c r="B53" s="474">
        <v>4</v>
      </c>
      <c r="C53" s="22" t="s">
        <v>499</v>
      </c>
      <c r="D53" s="22" t="s">
        <v>496</v>
      </c>
      <c r="E53" s="232"/>
      <c r="F53" s="232"/>
      <c r="G53" s="232"/>
      <c r="H53" s="232"/>
      <c r="I53" s="232"/>
      <c r="J53" s="232"/>
      <c r="K53" s="232"/>
      <c r="L53" s="437"/>
      <c r="M53" s="437"/>
      <c r="N53" s="437"/>
      <c r="O53" s="237"/>
    </row>
    <row r="54" spans="2:15" ht="15" x14ac:dyDescent="0.2">
      <c r="B54" s="474">
        <v>5</v>
      </c>
      <c r="C54" s="22" t="s">
        <v>500</v>
      </c>
      <c r="D54" s="22" t="s">
        <v>496</v>
      </c>
      <c r="E54" s="232"/>
      <c r="F54" s="232"/>
      <c r="G54" s="232"/>
      <c r="H54" s="232"/>
      <c r="I54" s="232"/>
      <c r="J54" s="232"/>
      <c r="K54" s="437"/>
      <c r="L54" s="437"/>
      <c r="M54" s="437"/>
      <c r="N54" s="437"/>
      <c r="O54" s="237"/>
    </row>
    <row r="55" spans="2:15" ht="15" x14ac:dyDescent="0.2">
      <c r="B55" s="474">
        <v>6</v>
      </c>
      <c r="C55" s="22" t="s">
        <v>501</v>
      </c>
      <c r="D55" s="22" t="s">
        <v>496</v>
      </c>
      <c r="E55" s="232"/>
      <c r="F55" s="232"/>
      <c r="G55" s="232"/>
      <c r="H55" s="232"/>
      <c r="I55" s="232"/>
      <c r="J55" s="437"/>
      <c r="K55" s="437"/>
      <c r="L55" s="437"/>
      <c r="M55" s="437"/>
      <c r="N55" s="437"/>
    </row>
    <row r="56" spans="2:15" ht="15" x14ac:dyDescent="0.2">
      <c r="B56" s="474">
        <v>7</v>
      </c>
      <c r="C56" s="22" t="s">
        <v>502</v>
      </c>
      <c r="D56" s="22" t="s">
        <v>496</v>
      </c>
      <c r="E56" s="232"/>
      <c r="F56" s="232"/>
      <c r="G56" s="232"/>
      <c r="H56" s="232"/>
      <c r="I56" s="437"/>
      <c r="J56" s="437"/>
      <c r="K56" s="437"/>
      <c r="L56" s="437"/>
      <c r="M56" s="437"/>
      <c r="N56" s="437"/>
      <c r="O56" s="237"/>
    </row>
    <row r="57" spans="2:15" ht="15" x14ac:dyDescent="0.2">
      <c r="B57" s="474">
        <v>8</v>
      </c>
      <c r="C57" s="22" t="s">
        <v>503</v>
      </c>
      <c r="D57" s="22" t="s">
        <v>496</v>
      </c>
      <c r="E57" s="232"/>
      <c r="F57" s="232"/>
      <c r="G57" s="232"/>
      <c r="H57" s="437"/>
      <c r="I57" s="437"/>
      <c r="J57" s="437"/>
      <c r="K57" s="437"/>
      <c r="L57" s="437"/>
      <c r="M57" s="437"/>
      <c r="N57" s="437"/>
      <c r="O57" s="237"/>
    </row>
    <row r="58" spans="2:15" ht="15" x14ac:dyDescent="0.2">
      <c r="B58" s="474">
        <v>9</v>
      </c>
      <c r="C58" s="22" t="s">
        <v>504</v>
      </c>
      <c r="D58" s="22" t="s">
        <v>496</v>
      </c>
      <c r="E58" s="232"/>
      <c r="F58" s="232"/>
      <c r="G58" s="437"/>
      <c r="H58" s="437"/>
      <c r="I58" s="437"/>
      <c r="J58" s="437"/>
      <c r="K58" s="437"/>
      <c r="L58" s="437"/>
      <c r="M58" s="437"/>
      <c r="N58" s="437"/>
      <c r="O58" s="237"/>
    </row>
    <row r="59" spans="2:15" ht="15" x14ac:dyDescent="0.2">
      <c r="B59" s="474">
        <v>10</v>
      </c>
      <c r="C59" s="22" t="s">
        <v>505</v>
      </c>
      <c r="D59" s="22" t="s">
        <v>496</v>
      </c>
      <c r="E59" s="232"/>
      <c r="F59" s="437"/>
      <c r="G59" s="437"/>
      <c r="H59" s="437"/>
      <c r="I59" s="437"/>
      <c r="J59" s="437"/>
      <c r="K59" s="437"/>
      <c r="L59" s="437"/>
      <c r="M59" s="437"/>
      <c r="N59" s="437"/>
      <c r="O59" s="237"/>
    </row>
    <row r="60" spans="2:15" ht="15" x14ac:dyDescent="0.2">
      <c r="B60" s="474">
        <v>11</v>
      </c>
      <c r="C60" s="22" t="s">
        <v>513</v>
      </c>
      <c r="D60" s="22"/>
      <c r="E60" s="232"/>
      <c r="F60" s="232"/>
      <c r="G60" s="232"/>
      <c r="H60" s="232">
        <f>H56</f>
        <v>0</v>
      </c>
      <c r="I60" s="232">
        <f>I55</f>
        <v>0</v>
      </c>
      <c r="J60" s="232">
        <f>J54</f>
        <v>0</v>
      </c>
      <c r="K60" s="232">
        <f>K53</f>
        <v>0</v>
      </c>
      <c r="L60" s="232">
        <f>L52</f>
        <v>0</v>
      </c>
      <c r="M60" s="232">
        <f>M51</f>
        <v>0</v>
      </c>
      <c r="N60" s="232">
        <f>N50</f>
        <v>0</v>
      </c>
      <c r="O60" s="232">
        <f>SUM(E60:N60)</f>
        <v>0</v>
      </c>
    </row>
    <row r="61" spans="2:15" ht="15" x14ac:dyDescent="0.2">
      <c r="B61" s="474">
        <v>12</v>
      </c>
      <c r="C61" s="22" t="s">
        <v>507</v>
      </c>
      <c r="D61" s="22"/>
      <c r="E61" s="556"/>
      <c r="F61" s="556"/>
      <c r="G61" s="556"/>
      <c r="H61" s="556"/>
      <c r="I61" s="556"/>
      <c r="J61" s="556"/>
      <c r="K61" s="556"/>
      <c r="L61" s="556"/>
      <c r="M61" s="556"/>
      <c r="N61" s="556"/>
      <c r="O61" s="232"/>
    </row>
    <row r="62" spans="2:15" ht="15" x14ac:dyDescent="0.2">
      <c r="B62" s="474">
        <v>13</v>
      </c>
      <c r="C62" s="192" t="s">
        <v>514</v>
      </c>
      <c r="D62" s="22" t="s">
        <v>509</v>
      </c>
      <c r="E62" s="232"/>
      <c r="F62" s="233"/>
      <c r="G62" s="233"/>
      <c r="H62" s="232"/>
      <c r="I62" s="232"/>
      <c r="J62" s="232"/>
      <c r="K62" s="232"/>
      <c r="L62" s="232"/>
      <c r="M62" s="232"/>
      <c r="N62" s="232"/>
      <c r="O62" s="233">
        <f>SUM(E62:N62)</f>
        <v>0</v>
      </c>
    </row>
    <row r="63" spans="2:15" ht="15.75" thickBot="1" x14ac:dyDescent="0.25">
      <c r="B63" s="455">
        <v>14</v>
      </c>
      <c r="C63" s="200" t="s">
        <v>515</v>
      </c>
      <c r="D63" s="200" t="s">
        <v>511</v>
      </c>
      <c r="E63" s="172">
        <f>E59+E62</f>
        <v>0</v>
      </c>
      <c r="F63" s="172">
        <f>F58+F62</f>
        <v>0</v>
      </c>
      <c r="G63" s="172">
        <f>G57+G62</f>
        <v>0</v>
      </c>
      <c r="H63" s="172">
        <f>H56+H62</f>
        <v>0</v>
      </c>
      <c r="I63" s="172">
        <f>I55+I62</f>
        <v>0</v>
      </c>
      <c r="J63" s="172">
        <f>J54+J62</f>
        <v>0</v>
      </c>
      <c r="K63" s="172">
        <f>K53+K62</f>
        <v>0</v>
      </c>
      <c r="L63" s="172">
        <f>L52+L62</f>
        <v>0</v>
      </c>
      <c r="M63" s="172">
        <f>M51+M62</f>
        <v>0</v>
      </c>
      <c r="N63" s="172">
        <f>N50+N62</f>
        <v>0</v>
      </c>
      <c r="O63" s="349">
        <f>SUM(O60:O62)</f>
        <v>0</v>
      </c>
    </row>
    <row r="65" spans="2:15" s="295" customFormat="1" ht="15.75" thickBot="1" x14ac:dyDescent="0.25">
      <c r="B65" s="453"/>
      <c r="C65" s="435">
        <f>C45-1</f>
        <v>2023</v>
      </c>
      <c r="D65" s="342"/>
    </row>
    <row r="66" spans="2:15" s="295" customFormat="1" ht="15" customHeight="1" x14ac:dyDescent="0.2">
      <c r="B66" s="592"/>
      <c r="C66" s="617"/>
      <c r="D66" s="748" t="s">
        <v>192</v>
      </c>
      <c r="E66" s="745">
        <f t="shared" ref="E66:L66" si="5">F66-1</f>
        <v>2016</v>
      </c>
      <c r="F66" s="745">
        <f t="shared" si="5"/>
        <v>2017</v>
      </c>
      <c r="G66" s="745">
        <f t="shared" si="5"/>
        <v>2018</v>
      </c>
      <c r="H66" s="745">
        <f t="shared" si="5"/>
        <v>2019</v>
      </c>
      <c r="I66" s="745">
        <f t="shared" si="5"/>
        <v>2020</v>
      </c>
      <c r="J66" s="745">
        <f t="shared" si="5"/>
        <v>2021</v>
      </c>
      <c r="K66" s="745">
        <f t="shared" si="5"/>
        <v>2022</v>
      </c>
      <c r="L66" s="745">
        <f t="shared" si="5"/>
        <v>2023</v>
      </c>
      <c r="M66" s="745">
        <f>N66-1</f>
        <v>2024</v>
      </c>
      <c r="N66" s="745">
        <f>'Key inputs'!C33</f>
        <v>2025</v>
      </c>
      <c r="O66" s="744" t="s">
        <v>98</v>
      </c>
    </row>
    <row r="67" spans="2:15" s="295" customFormat="1" ht="15" customHeight="1" x14ac:dyDescent="0.2">
      <c r="B67" s="600"/>
      <c r="C67" s="586" t="str">
        <f>"Underwriting year "&amp;C65</f>
        <v>Underwriting year 2023</v>
      </c>
      <c r="D67" s="749"/>
      <c r="E67" s="746"/>
      <c r="F67" s="746"/>
      <c r="G67" s="746"/>
      <c r="H67" s="746"/>
      <c r="I67" s="746"/>
      <c r="J67" s="746"/>
      <c r="K67" s="746"/>
      <c r="L67" s="746"/>
      <c r="M67" s="746"/>
      <c r="N67" s="746"/>
      <c r="O67" s="737"/>
    </row>
    <row r="68" spans="2:15" s="295" customFormat="1" ht="15" x14ac:dyDescent="0.2">
      <c r="B68" s="750"/>
      <c r="C68" s="751"/>
      <c r="D68" s="389"/>
      <c r="E68" s="296" t="s">
        <v>194</v>
      </c>
      <c r="F68" s="296" t="s">
        <v>195</v>
      </c>
      <c r="G68" s="296" t="s">
        <v>196</v>
      </c>
      <c r="H68" s="296" t="s">
        <v>197</v>
      </c>
      <c r="I68" s="296" t="s">
        <v>198</v>
      </c>
      <c r="J68" s="296" t="s">
        <v>199</v>
      </c>
      <c r="K68" s="296" t="s">
        <v>200</v>
      </c>
      <c r="L68" s="296" t="s">
        <v>392</v>
      </c>
      <c r="M68" s="296" t="s">
        <v>393</v>
      </c>
      <c r="N68" s="296" t="s">
        <v>394</v>
      </c>
      <c r="O68" s="306" t="s">
        <v>395</v>
      </c>
    </row>
    <row r="69" spans="2:15" ht="15" x14ac:dyDescent="0.2">
      <c r="B69" s="474"/>
      <c r="C69" s="22" t="s">
        <v>512</v>
      </c>
      <c r="D69" s="129"/>
      <c r="E69" s="437"/>
      <c r="F69" s="437"/>
      <c r="G69" s="437"/>
      <c r="H69" s="437"/>
      <c r="I69" s="437"/>
      <c r="J69" s="437"/>
      <c r="K69" s="437"/>
      <c r="L69" s="437"/>
      <c r="M69" s="437"/>
      <c r="N69" s="437"/>
      <c r="O69" s="237"/>
    </row>
    <row r="70" spans="2:15" ht="15" x14ac:dyDescent="0.2">
      <c r="B70" s="474">
        <v>1</v>
      </c>
      <c r="C70" s="22" t="s">
        <v>495</v>
      </c>
      <c r="D70" s="22" t="s">
        <v>496</v>
      </c>
      <c r="E70" s="232"/>
      <c r="F70" s="232"/>
      <c r="G70" s="232"/>
      <c r="H70" s="232"/>
      <c r="I70" s="232"/>
      <c r="J70" s="232"/>
      <c r="K70" s="232"/>
      <c r="L70" s="232"/>
      <c r="M70" s="232"/>
      <c r="N70" s="232"/>
      <c r="O70" s="237"/>
    </row>
    <row r="71" spans="2:15" ht="15" x14ac:dyDescent="0.2">
      <c r="B71" s="474">
        <v>2</v>
      </c>
      <c r="C71" s="22" t="s">
        <v>497</v>
      </c>
      <c r="D71" s="22" t="s">
        <v>496</v>
      </c>
      <c r="E71" s="232"/>
      <c r="F71" s="232"/>
      <c r="G71" s="232"/>
      <c r="H71" s="232"/>
      <c r="I71" s="232"/>
      <c r="J71" s="232"/>
      <c r="K71" s="232"/>
      <c r="L71" s="232"/>
      <c r="M71" s="232"/>
      <c r="N71" s="437"/>
      <c r="O71" s="237"/>
    </row>
    <row r="72" spans="2:15" ht="15" x14ac:dyDescent="0.2">
      <c r="B72" s="474">
        <v>3</v>
      </c>
      <c r="C72" s="22" t="s">
        <v>498</v>
      </c>
      <c r="D72" s="22" t="s">
        <v>496</v>
      </c>
      <c r="E72" s="232"/>
      <c r="F72" s="232"/>
      <c r="G72" s="232"/>
      <c r="H72" s="232"/>
      <c r="I72" s="232"/>
      <c r="J72" s="232"/>
      <c r="K72" s="232"/>
      <c r="L72" s="232"/>
      <c r="M72" s="437"/>
      <c r="N72" s="437"/>
      <c r="O72" s="237"/>
    </row>
    <row r="73" spans="2:15" ht="15" x14ac:dyDescent="0.2">
      <c r="B73" s="474">
        <v>4</v>
      </c>
      <c r="C73" s="22" t="s">
        <v>499</v>
      </c>
      <c r="D73" s="22" t="s">
        <v>496</v>
      </c>
      <c r="E73" s="232"/>
      <c r="F73" s="232"/>
      <c r="G73" s="232"/>
      <c r="H73" s="232"/>
      <c r="I73" s="232"/>
      <c r="J73" s="232"/>
      <c r="K73" s="232"/>
      <c r="L73" s="437"/>
      <c r="M73" s="437"/>
      <c r="N73" s="437"/>
      <c r="O73" s="237"/>
    </row>
    <row r="74" spans="2:15" ht="15" x14ac:dyDescent="0.2">
      <c r="B74" s="474">
        <v>5</v>
      </c>
      <c r="C74" s="22" t="s">
        <v>500</v>
      </c>
      <c r="D74" s="22" t="s">
        <v>496</v>
      </c>
      <c r="E74" s="232"/>
      <c r="F74" s="232"/>
      <c r="G74" s="232"/>
      <c r="H74" s="232"/>
      <c r="I74" s="232"/>
      <c r="J74" s="232"/>
      <c r="K74" s="437"/>
      <c r="L74" s="437"/>
      <c r="M74" s="437"/>
      <c r="N74" s="437"/>
      <c r="O74" s="237"/>
    </row>
    <row r="75" spans="2:15" ht="15" x14ac:dyDescent="0.2">
      <c r="B75" s="474">
        <v>6</v>
      </c>
      <c r="C75" s="22" t="s">
        <v>501</v>
      </c>
      <c r="D75" s="22" t="s">
        <v>496</v>
      </c>
      <c r="E75" s="232"/>
      <c r="F75" s="232"/>
      <c r="G75" s="232"/>
      <c r="H75" s="232"/>
      <c r="I75" s="232"/>
      <c r="J75" s="437"/>
      <c r="K75" s="437"/>
      <c r="L75" s="437"/>
      <c r="M75" s="437"/>
      <c r="N75" s="437"/>
      <c r="O75" s="237"/>
    </row>
    <row r="76" spans="2:15" ht="15" x14ac:dyDescent="0.2">
      <c r="B76" s="474">
        <v>7</v>
      </c>
      <c r="C76" s="22" t="s">
        <v>502</v>
      </c>
      <c r="D76" s="22" t="s">
        <v>496</v>
      </c>
      <c r="E76" s="232"/>
      <c r="F76" s="232"/>
      <c r="G76" s="232"/>
      <c r="H76" s="232"/>
      <c r="I76" s="437"/>
      <c r="J76" s="437"/>
      <c r="K76" s="437"/>
      <c r="L76" s="437"/>
      <c r="M76" s="437"/>
      <c r="N76" s="437"/>
      <c r="O76" s="237"/>
    </row>
    <row r="77" spans="2:15" ht="15" x14ac:dyDescent="0.2">
      <c r="B77" s="474">
        <v>8</v>
      </c>
      <c r="C77" s="22" t="s">
        <v>503</v>
      </c>
      <c r="D77" s="22" t="s">
        <v>496</v>
      </c>
      <c r="E77" s="232"/>
      <c r="F77" s="232"/>
      <c r="G77" s="232"/>
      <c r="H77" s="437"/>
      <c r="I77" s="437"/>
      <c r="J77" s="437"/>
      <c r="K77" s="437"/>
      <c r="L77" s="437"/>
      <c r="M77" s="437"/>
      <c r="N77" s="437"/>
      <c r="O77" s="237"/>
    </row>
    <row r="78" spans="2:15" ht="15" x14ac:dyDescent="0.2">
      <c r="B78" s="474">
        <v>9</v>
      </c>
      <c r="C78" s="22" t="s">
        <v>504</v>
      </c>
      <c r="D78" s="22" t="s">
        <v>496</v>
      </c>
      <c r="E78" s="232"/>
      <c r="F78" s="232"/>
      <c r="G78" s="437"/>
      <c r="H78" s="437"/>
      <c r="I78" s="437"/>
      <c r="J78" s="437"/>
      <c r="K78" s="437"/>
      <c r="L78" s="437"/>
      <c r="M78" s="437"/>
      <c r="N78" s="437"/>
      <c r="O78" s="237"/>
    </row>
    <row r="79" spans="2:15" ht="15" x14ac:dyDescent="0.2">
      <c r="B79" s="474">
        <v>10</v>
      </c>
      <c r="C79" s="22" t="s">
        <v>505</v>
      </c>
      <c r="D79" s="22" t="s">
        <v>496</v>
      </c>
      <c r="E79" s="232"/>
      <c r="F79" s="437"/>
      <c r="G79" s="437"/>
      <c r="H79" s="437"/>
      <c r="I79" s="437"/>
      <c r="J79" s="437"/>
      <c r="K79" s="437"/>
      <c r="L79" s="437"/>
      <c r="M79" s="437"/>
      <c r="N79" s="437"/>
      <c r="O79" s="237"/>
    </row>
    <row r="80" spans="2:15" ht="15" x14ac:dyDescent="0.2">
      <c r="B80" s="474">
        <v>11</v>
      </c>
      <c r="C80" s="22" t="s">
        <v>513</v>
      </c>
      <c r="D80" s="22"/>
      <c r="E80" s="232"/>
      <c r="F80" s="232"/>
      <c r="G80" s="232"/>
      <c r="H80" s="232">
        <f>H76</f>
        <v>0</v>
      </c>
      <c r="I80" s="232">
        <f>I75</f>
        <v>0</v>
      </c>
      <c r="J80" s="232">
        <f>J74</f>
        <v>0</v>
      </c>
      <c r="K80" s="232">
        <f>K73</f>
        <v>0</v>
      </c>
      <c r="L80" s="232">
        <f>L72</f>
        <v>0</v>
      </c>
      <c r="M80" s="232">
        <f>M71</f>
        <v>0</v>
      </c>
      <c r="N80" s="232">
        <f>N70</f>
        <v>0</v>
      </c>
      <c r="O80" s="232">
        <f>SUM(E80:N80)</f>
        <v>0</v>
      </c>
    </row>
    <row r="81" spans="2:15" ht="15" x14ac:dyDescent="0.2">
      <c r="B81" s="474">
        <v>12</v>
      </c>
      <c r="C81" s="22" t="s">
        <v>507</v>
      </c>
      <c r="D81" s="22"/>
      <c r="E81" s="556"/>
      <c r="F81" s="556"/>
      <c r="G81" s="556"/>
      <c r="H81" s="556"/>
      <c r="I81" s="556"/>
      <c r="J81" s="556"/>
      <c r="K81" s="556"/>
      <c r="L81" s="556"/>
      <c r="M81" s="556"/>
      <c r="N81" s="556"/>
      <c r="O81" s="232"/>
    </row>
    <row r="82" spans="2:15" ht="15" x14ac:dyDescent="0.2">
      <c r="B82" s="474">
        <v>13</v>
      </c>
      <c r="C82" s="192" t="s">
        <v>514</v>
      </c>
      <c r="D82" s="22" t="s">
        <v>509</v>
      </c>
      <c r="E82" s="232"/>
      <c r="F82" s="233"/>
      <c r="G82" s="233"/>
      <c r="H82" s="232"/>
      <c r="I82" s="232"/>
      <c r="J82" s="232"/>
      <c r="K82" s="232"/>
      <c r="L82" s="232"/>
      <c r="M82" s="232"/>
      <c r="N82" s="232"/>
      <c r="O82" s="233">
        <f>SUM(E82:N82)</f>
        <v>0</v>
      </c>
    </row>
    <row r="83" spans="2:15" ht="15.75" thickBot="1" x14ac:dyDescent="0.25">
      <c r="B83" s="455">
        <v>14</v>
      </c>
      <c r="C83" s="200" t="s">
        <v>515</v>
      </c>
      <c r="D83" s="200" t="s">
        <v>511</v>
      </c>
      <c r="E83" s="172">
        <f>E79+E82</f>
        <v>0</v>
      </c>
      <c r="F83" s="172">
        <f>F78+F82</f>
        <v>0</v>
      </c>
      <c r="G83" s="172">
        <f>G77+G82</f>
        <v>0</v>
      </c>
      <c r="H83" s="172">
        <f>H76+H82</f>
        <v>0</v>
      </c>
      <c r="I83" s="172">
        <f>I75+I82</f>
        <v>0</v>
      </c>
      <c r="J83" s="172">
        <f>J74+J82</f>
        <v>0</v>
      </c>
      <c r="K83" s="172">
        <f>K73+K82</f>
        <v>0</v>
      </c>
      <c r="L83" s="172">
        <f>L72+L82</f>
        <v>0</v>
      </c>
      <c r="M83" s="172">
        <f>M71+M82</f>
        <v>0</v>
      </c>
      <c r="N83" s="172">
        <f>N70+N82</f>
        <v>0</v>
      </c>
      <c r="O83" s="349">
        <f>SUM(O80:O82)</f>
        <v>0</v>
      </c>
    </row>
    <row r="85" spans="2:15" s="295" customFormat="1" ht="15.75" hidden="1" outlineLevel="1" thickBot="1" x14ac:dyDescent="0.25">
      <c r="B85" s="453"/>
      <c r="C85" s="435">
        <f>C65-1</f>
        <v>2022</v>
      </c>
      <c r="D85" s="342"/>
    </row>
    <row r="86" spans="2:15" s="295" customFormat="1" ht="15" hidden="1" customHeight="1" outlineLevel="2" x14ac:dyDescent="0.2">
      <c r="B86" s="592"/>
      <c r="C86" s="617"/>
      <c r="D86" s="748" t="s">
        <v>192</v>
      </c>
      <c r="E86" s="745">
        <f t="shared" ref="E86:L86" si="6">F86-1</f>
        <v>2016</v>
      </c>
      <c r="F86" s="745">
        <f t="shared" si="6"/>
        <v>2017</v>
      </c>
      <c r="G86" s="745">
        <f t="shared" si="6"/>
        <v>2018</v>
      </c>
      <c r="H86" s="745">
        <f t="shared" si="6"/>
        <v>2019</v>
      </c>
      <c r="I86" s="745">
        <f t="shared" si="6"/>
        <v>2020</v>
      </c>
      <c r="J86" s="745">
        <f t="shared" si="6"/>
        <v>2021</v>
      </c>
      <c r="K86" s="745">
        <f t="shared" si="6"/>
        <v>2022</v>
      </c>
      <c r="L86" s="745">
        <f t="shared" si="6"/>
        <v>2023</v>
      </c>
      <c r="M86" s="745">
        <f>N86-1</f>
        <v>2024</v>
      </c>
      <c r="N86" s="745">
        <f>'Key inputs'!C33</f>
        <v>2025</v>
      </c>
      <c r="O86" s="744" t="s">
        <v>98</v>
      </c>
    </row>
    <row r="87" spans="2:15" s="295" customFormat="1" ht="15" hidden="1" customHeight="1" outlineLevel="2" x14ac:dyDescent="0.2">
      <c r="B87" s="600"/>
      <c r="C87" s="586" t="str">
        <f>"Underwriting year "&amp;C85</f>
        <v>Underwriting year 2022</v>
      </c>
      <c r="D87" s="749"/>
      <c r="E87" s="746"/>
      <c r="F87" s="746"/>
      <c r="G87" s="746"/>
      <c r="H87" s="746"/>
      <c r="I87" s="746"/>
      <c r="J87" s="746"/>
      <c r="K87" s="746"/>
      <c r="L87" s="746"/>
      <c r="M87" s="746"/>
      <c r="N87" s="746"/>
      <c r="O87" s="737"/>
    </row>
    <row r="88" spans="2:15" s="295" customFormat="1" ht="15" hidden="1" outlineLevel="2" x14ac:dyDescent="0.2">
      <c r="B88" s="750"/>
      <c r="C88" s="751"/>
      <c r="D88" s="389"/>
      <c r="E88" s="296" t="s">
        <v>194</v>
      </c>
      <c r="F88" s="296" t="s">
        <v>195</v>
      </c>
      <c r="G88" s="296" t="s">
        <v>196</v>
      </c>
      <c r="H88" s="296" t="s">
        <v>197</v>
      </c>
      <c r="I88" s="296" t="s">
        <v>198</v>
      </c>
      <c r="J88" s="296" t="s">
        <v>199</v>
      </c>
      <c r="K88" s="296" t="s">
        <v>200</v>
      </c>
      <c r="L88" s="296" t="s">
        <v>392</v>
      </c>
      <c r="M88" s="296" t="s">
        <v>393</v>
      </c>
      <c r="N88" s="296" t="s">
        <v>394</v>
      </c>
      <c r="O88" s="306" t="s">
        <v>395</v>
      </c>
    </row>
    <row r="89" spans="2:15" ht="15" hidden="1" outlineLevel="2" x14ac:dyDescent="0.2">
      <c r="B89" s="474"/>
      <c r="C89" s="22" t="s">
        <v>512</v>
      </c>
      <c r="D89" s="129"/>
      <c r="E89" s="437"/>
      <c r="F89" s="437"/>
      <c r="G89" s="437"/>
      <c r="H89" s="437"/>
      <c r="I89" s="437"/>
      <c r="J89" s="437"/>
      <c r="K89" s="437"/>
      <c r="L89" s="437"/>
      <c r="M89" s="437"/>
      <c r="N89" s="437"/>
      <c r="O89" s="237"/>
    </row>
    <row r="90" spans="2:15" ht="15" hidden="1" outlineLevel="2" x14ac:dyDescent="0.2">
      <c r="B90" s="474">
        <v>1</v>
      </c>
      <c r="C90" s="22" t="s">
        <v>495</v>
      </c>
      <c r="D90" s="22" t="s">
        <v>496</v>
      </c>
      <c r="E90" s="232"/>
      <c r="F90" s="232"/>
      <c r="G90" s="232"/>
      <c r="H90" s="232"/>
      <c r="I90" s="232"/>
      <c r="J90" s="232"/>
      <c r="K90" s="232"/>
      <c r="L90" s="232"/>
      <c r="M90" s="232"/>
      <c r="N90" s="232"/>
      <c r="O90" s="237"/>
    </row>
    <row r="91" spans="2:15" ht="15" hidden="1" outlineLevel="2" x14ac:dyDescent="0.2">
      <c r="B91" s="474">
        <v>2</v>
      </c>
      <c r="C91" s="22" t="s">
        <v>497</v>
      </c>
      <c r="D91" s="22" t="s">
        <v>496</v>
      </c>
      <c r="E91" s="232"/>
      <c r="F91" s="232"/>
      <c r="G91" s="232"/>
      <c r="H91" s="232"/>
      <c r="I91" s="232"/>
      <c r="J91" s="232"/>
      <c r="K91" s="232"/>
      <c r="L91" s="232"/>
      <c r="M91" s="232"/>
      <c r="N91" s="437"/>
      <c r="O91" s="237"/>
    </row>
    <row r="92" spans="2:15" ht="15" hidden="1" outlineLevel="2" x14ac:dyDescent="0.2">
      <c r="B92" s="474">
        <v>3</v>
      </c>
      <c r="C92" s="22" t="s">
        <v>498</v>
      </c>
      <c r="D92" s="22" t="s">
        <v>496</v>
      </c>
      <c r="E92" s="232"/>
      <c r="F92" s="232"/>
      <c r="G92" s="232"/>
      <c r="H92" s="232"/>
      <c r="I92" s="232"/>
      <c r="J92" s="232"/>
      <c r="K92" s="232"/>
      <c r="L92" s="232"/>
      <c r="M92" s="437"/>
      <c r="N92" s="437"/>
      <c r="O92" s="237"/>
    </row>
    <row r="93" spans="2:15" ht="15" hidden="1" outlineLevel="2" x14ac:dyDescent="0.2">
      <c r="B93" s="474">
        <v>4</v>
      </c>
      <c r="C93" s="22" t="s">
        <v>499</v>
      </c>
      <c r="D93" s="22" t="s">
        <v>496</v>
      </c>
      <c r="E93" s="232"/>
      <c r="F93" s="232"/>
      <c r="G93" s="232"/>
      <c r="H93" s="232"/>
      <c r="I93" s="232"/>
      <c r="J93" s="232"/>
      <c r="K93" s="232"/>
      <c r="L93" s="437"/>
      <c r="M93" s="437"/>
      <c r="N93" s="437"/>
      <c r="O93" s="237"/>
    </row>
    <row r="94" spans="2:15" ht="15" hidden="1" outlineLevel="2" x14ac:dyDescent="0.2">
      <c r="B94" s="474">
        <v>5</v>
      </c>
      <c r="C94" s="22" t="s">
        <v>500</v>
      </c>
      <c r="D94" s="22" t="s">
        <v>496</v>
      </c>
      <c r="E94" s="232"/>
      <c r="F94" s="232"/>
      <c r="G94" s="232"/>
      <c r="H94" s="232"/>
      <c r="I94" s="232"/>
      <c r="J94" s="232"/>
      <c r="K94" s="437"/>
      <c r="L94" s="437"/>
      <c r="M94" s="437"/>
      <c r="N94" s="437"/>
      <c r="O94" s="237"/>
    </row>
    <row r="95" spans="2:15" ht="15" hidden="1" outlineLevel="2" x14ac:dyDescent="0.2">
      <c r="B95" s="474">
        <v>6</v>
      </c>
      <c r="C95" s="22" t="s">
        <v>501</v>
      </c>
      <c r="D95" s="22" t="s">
        <v>496</v>
      </c>
      <c r="E95" s="232"/>
      <c r="F95" s="232"/>
      <c r="G95" s="232"/>
      <c r="H95" s="232"/>
      <c r="I95" s="232"/>
      <c r="J95" s="437"/>
      <c r="K95" s="437"/>
      <c r="L95" s="437"/>
      <c r="M95" s="437"/>
      <c r="N95" s="437"/>
      <c r="O95" s="237"/>
    </row>
    <row r="96" spans="2:15" ht="15" hidden="1" outlineLevel="2" x14ac:dyDescent="0.2">
      <c r="B96" s="474">
        <v>7</v>
      </c>
      <c r="C96" s="22" t="s">
        <v>502</v>
      </c>
      <c r="D96" s="22" t="s">
        <v>496</v>
      </c>
      <c r="E96" s="232"/>
      <c r="F96" s="232"/>
      <c r="G96" s="232"/>
      <c r="H96" s="232"/>
      <c r="I96" s="437"/>
      <c r="J96" s="437"/>
      <c r="K96" s="437"/>
      <c r="L96" s="437"/>
      <c r="M96" s="437"/>
      <c r="N96" s="437"/>
      <c r="O96" s="237"/>
    </row>
    <row r="97" spans="1:15" ht="15" hidden="1" outlineLevel="2" x14ac:dyDescent="0.2">
      <c r="B97" s="474">
        <v>8</v>
      </c>
      <c r="C97" s="22" t="s">
        <v>503</v>
      </c>
      <c r="D97" s="22" t="s">
        <v>496</v>
      </c>
      <c r="E97" s="232"/>
      <c r="F97" s="232"/>
      <c r="G97" s="232"/>
      <c r="H97" s="437"/>
      <c r="I97" s="437"/>
      <c r="J97" s="437"/>
      <c r="K97" s="437"/>
      <c r="L97" s="437"/>
      <c r="M97" s="437"/>
      <c r="N97" s="437"/>
      <c r="O97" s="237"/>
    </row>
    <row r="98" spans="1:15" ht="15" hidden="1" outlineLevel="2" x14ac:dyDescent="0.2">
      <c r="B98" s="474">
        <v>9</v>
      </c>
      <c r="C98" s="22" t="s">
        <v>504</v>
      </c>
      <c r="D98" s="22" t="s">
        <v>496</v>
      </c>
      <c r="E98" s="232"/>
      <c r="F98" s="232"/>
      <c r="G98" s="437"/>
      <c r="H98" s="437"/>
      <c r="I98" s="437"/>
      <c r="J98" s="437"/>
      <c r="K98" s="437"/>
      <c r="L98" s="437"/>
      <c r="M98" s="437"/>
      <c r="N98" s="437"/>
      <c r="O98" s="237"/>
    </row>
    <row r="99" spans="1:15" ht="15" hidden="1" outlineLevel="2" x14ac:dyDescent="0.2">
      <c r="B99" s="474">
        <v>10</v>
      </c>
      <c r="C99" s="22" t="s">
        <v>505</v>
      </c>
      <c r="D99" s="22" t="s">
        <v>496</v>
      </c>
      <c r="E99" s="232"/>
      <c r="F99" s="437"/>
      <c r="G99" s="437"/>
      <c r="H99" s="437"/>
      <c r="I99" s="437"/>
      <c r="J99" s="437"/>
      <c r="K99" s="437"/>
      <c r="L99" s="437"/>
      <c r="M99" s="437"/>
      <c r="N99" s="437"/>
      <c r="O99" s="237"/>
    </row>
    <row r="100" spans="1:15" ht="15" hidden="1" outlineLevel="2" x14ac:dyDescent="0.2">
      <c r="B100" s="474">
        <v>11</v>
      </c>
      <c r="C100" s="22" t="s">
        <v>513</v>
      </c>
      <c r="D100" s="22"/>
      <c r="E100" s="232"/>
      <c r="F100" s="232"/>
      <c r="G100" s="232"/>
      <c r="H100" s="232"/>
      <c r="I100" s="232"/>
      <c r="J100" s="232"/>
      <c r="K100" s="232"/>
      <c r="L100" s="232"/>
      <c r="M100" s="232"/>
      <c r="N100" s="232"/>
      <c r="O100" s="233"/>
    </row>
    <row r="101" spans="1:15" ht="15" hidden="1" outlineLevel="2" x14ac:dyDescent="0.2">
      <c r="B101" s="474">
        <v>12</v>
      </c>
      <c r="C101" s="22" t="s">
        <v>507</v>
      </c>
      <c r="D101" s="22"/>
      <c r="E101" s="556"/>
      <c r="F101" s="556"/>
      <c r="G101" s="556"/>
      <c r="H101" s="556"/>
      <c r="I101" s="556"/>
      <c r="J101" s="556"/>
      <c r="K101" s="556"/>
      <c r="L101" s="556"/>
      <c r="M101" s="556"/>
      <c r="N101" s="556"/>
      <c r="O101" s="232"/>
    </row>
    <row r="102" spans="1:15" ht="15" hidden="1" outlineLevel="2" x14ac:dyDescent="0.2">
      <c r="B102" s="474">
        <v>13</v>
      </c>
      <c r="C102" s="192" t="s">
        <v>514</v>
      </c>
      <c r="D102" s="22" t="s">
        <v>509</v>
      </c>
      <c r="E102" s="232"/>
      <c r="F102" s="233"/>
      <c r="G102" s="233"/>
      <c r="H102" s="233"/>
      <c r="I102" s="233"/>
      <c r="J102" s="233"/>
      <c r="K102" s="233"/>
      <c r="L102" s="233"/>
      <c r="M102" s="233"/>
      <c r="N102" s="233"/>
      <c r="O102" s="233"/>
    </row>
    <row r="103" spans="1:15" ht="15.75" hidden="1" outlineLevel="2" thickBot="1" x14ac:dyDescent="0.25">
      <c r="B103" s="455">
        <v>14</v>
      </c>
      <c r="C103" s="200" t="s">
        <v>515</v>
      </c>
      <c r="D103" s="200" t="s">
        <v>511</v>
      </c>
      <c r="E103" s="172">
        <f>E99+E102</f>
        <v>0</v>
      </c>
      <c r="F103" s="172">
        <f>F98+F102</f>
        <v>0</v>
      </c>
      <c r="G103" s="172">
        <f>G97+G102</f>
        <v>0</v>
      </c>
      <c r="H103" s="172">
        <f>H96+H102</f>
        <v>0</v>
      </c>
      <c r="I103" s="172">
        <f>I95+I102</f>
        <v>0</v>
      </c>
      <c r="J103" s="172">
        <f>J94+J102</f>
        <v>0</v>
      </c>
      <c r="K103" s="172">
        <f>K93+K102</f>
        <v>0</v>
      </c>
      <c r="L103" s="172">
        <f>L92+L102</f>
        <v>0</v>
      </c>
      <c r="M103" s="172">
        <f>M91+M102</f>
        <v>0</v>
      </c>
      <c r="N103" s="172">
        <f>N90+N102</f>
        <v>0</v>
      </c>
      <c r="O103" s="349">
        <f>SUM(O100:O102)</f>
        <v>0</v>
      </c>
    </row>
    <row r="104" spans="1:15" hidden="1" outlineLevel="2" x14ac:dyDescent="0.2"/>
    <row r="105" spans="1:15" s="295" customFormat="1" ht="15.75" hidden="1" outlineLevel="1" thickBot="1" x14ac:dyDescent="0.25">
      <c r="A105" s="9"/>
      <c r="B105" s="453"/>
      <c r="C105" s="435">
        <f>C85-1</f>
        <v>2021</v>
      </c>
      <c r="D105" s="342"/>
    </row>
    <row r="106" spans="1:15" s="295" customFormat="1" ht="15" hidden="1" customHeight="1" outlineLevel="2" x14ac:dyDescent="0.2">
      <c r="B106" s="592"/>
      <c r="C106" s="617"/>
      <c r="D106" s="748" t="s">
        <v>192</v>
      </c>
      <c r="E106" s="745">
        <f t="shared" ref="E106:L106" si="7">F106-1</f>
        <v>2016</v>
      </c>
      <c r="F106" s="745">
        <f t="shared" si="7"/>
        <v>2017</v>
      </c>
      <c r="G106" s="745">
        <f t="shared" si="7"/>
        <v>2018</v>
      </c>
      <c r="H106" s="745">
        <f t="shared" si="7"/>
        <v>2019</v>
      </c>
      <c r="I106" s="745">
        <f t="shared" si="7"/>
        <v>2020</v>
      </c>
      <c r="J106" s="745">
        <f t="shared" si="7"/>
        <v>2021</v>
      </c>
      <c r="K106" s="745">
        <f t="shared" si="7"/>
        <v>2022</v>
      </c>
      <c r="L106" s="745">
        <f t="shared" si="7"/>
        <v>2023</v>
      </c>
      <c r="M106" s="745">
        <f>N106-1</f>
        <v>2024</v>
      </c>
      <c r="N106" s="745">
        <f>'Key inputs'!C33</f>
        <v>2025</v>
      </c>
      <c r="O106" s="744" t="s">
        <v>98</v>
      </c>
    </row>
    <row r="107" spans="1:15" s="295" customFormat="1" ht="15" hidden="1" customHeight="1" outlineLevel="2" x14ac:dyDescent="0.2">
      <c r="B107" s="600"/>
      <c r="C107" s="586" t="str">
        <f>"Underwriting year "&amp;C105</f>
        <v>Underwriting year 2021</v>
      </c>
      <c r="D107" s="749"/>
      <c r="E107" s="746"/>
      <c r="F107" s="746"/>
      <c r="G107" s="746"/>
      <c r="H107" s="746"/>
      <c r="I107" s="746"/>
      <c r="J107" s="746"/>
      <c r="K107" s="746"/>
      <c r="L107" s="746"/>
      <c r="M107" s="746"/>
      <c r="N107" s="746"/>
      <c r="O107" s="737"/>
    </row>
    <row r="108" spans="1:15" s="295" customFormat="1" ht="15" hidden="1" outlineLevel="2" x14ac:dyDescent="0.2">
      <c r="B108" s="750"/>
      <c r="C108" s="751"/>
      <c r="D108" s="389"/>
      <c r="E108" s="296" t="s">
        <v>194</v>
      </c>
      <c r="F108" s="296" t="s">
        <v>195</v>
      </c>
      <c r="G108" s="296" t="s">
        <v>196</v>
      </c>
      <c r="H108" s="296" t="s">
        <v>197</v>
      </c>
      <c r="I108" s="296" t="s">
        <v>198</v>
      </c>
      <c r="J108" s="296" t="s">
        <v>199</v>
      </c>
      <c r="K108" s="296" t="s">
        <v>200</v>
      </c>
      <c r="L108" s="296" t="s">
        <v>392</v>
      </c>
      <c r="M108" s="296" t="s">
        <v>393</v>
      </c>
      <c r="N108" s="296" t="s">
        <v>394</v>
      </c>
      <c r="O108" s="306" t="s">
        <v>395</v>
      </c>
    </row>
    <row r="109" spans="1:15" ht="15" hidden="1" outlineLevel="2" x14ac:dyDescent="0.2">
      <c r="A109" s="295"/>
      <c r="B109" s="474"/>
      <c r="C109" s="22" t="s">
        <v>512</v>
      </c>
      <c r="D109" s="129"/>
      <c r="E109" s="437"/>
      <c r="F109" s="437"/>
      <c r="G109" s="437"/>
      <c r="H109" s="437"/>
      <c r="I109" s="437"/>
      <c r="J109" s="437"/>
      <c r="K109" s="437"/>
      <c r="L109" s="437"/>
      <c r="M109" s="437"/>
      <c r="N109" s="437"/>
      <c r="O109" s="237"/>
    </row>
    <row r="110" spans="1:15" ht="15" hidden="1" outlineLevel="2" x14ac:dyDescent="0.2">
      <c r="B110" s="474">
        <v>1</v>
      </c>
      <c r="C110" s="22" t="s">
        <v>495</v>
      </c>
      <c r="D110" s="22" t="s">
        <v>496</v>
      </c>
      <c r="E110" s="232"/>
      <c r="F110" s="232"/>
      <c r="G110" s="232"/>
      <c r="H110" s="232"/>
      <c r="I110" s="232"/>
      <c r="J110" s="232"/>
      <c r="K110" s="232"/>
      <c r="L110" s="232"/>
      <c r="M110" s="232"/>
      <c r="N110" s="232"/>
      <c r="O110" s="237"/>
    </row>
    <row r="111" spans="1:15" ht="15" hidden="1" outlineLevel="2" x14ac:dyDescent="0.2">
      <c r="B111" s="474">
        <v>2</v>
      </c>
      <c r="C111" s="22" t="s">
        <v>497</v>
      </c>
      <c r="D111" s="22" t="s">
        <v>496</v>
      </c>
      <c r="E111" s="232"/>
      <c r="F111" s="232"/>
      <c r="G111" s="232"/>
      <c r="H111" s="232"/>
      <c r="I111" s="232"/>
      <c r="J111" s="232"/>
      <c r="K111" s="232"/>
      <c r="L111" s="232"/>
      <c r="M111" s="232"/>
      <c r="N111" s="437"/>
      <c r="O111" s="237"/>
    </row>
    <row r="112" spans="1:15" ht="15" hidden="1" outlineLevel="2" x14ac:dyDescent="0.2">
      <c r="B112" s="474">
        <v>3</v>
      </c>
      <c r="C112" s="22" t="s">
        <v>498</v>
      </c>
      <c r="D112" s="22" t="s">
        <v>496</v>
      </c>
      <c r="E112" s="232"/>
      <c r="F112" s="232"/>
      <c r="G112" s="232"/>
      <c r="H112" s="232"/>
      <c r="I112" s="232"/>
      <c r="J112" s="232"/>
      <c r="K112" s="232"/>
      <c r="L112" s="232"/>
      <c r="M112" s="437"/>
      <c r="N112" s="437"/>
      <c r="O112" s="237"/>
    </row>
    <row r="113" spans="1:15" ht="15" hidden="1" outlineLevel="2" x14ac:dyDescent="0.2">
      <c r="B113" s="474">
        <v>4</v>
      </c>
      <c r="C113" s="22" t="s">
        <v>499</v>
      </c>
      <c r="D113" s="22" t="s">
        <v>496</v>
      </c>
      <c r="E113" s="232"/>
      <c r="F113" s="232"/>
      <c r="G113" s="232"/>
      <c r="H113" s="232"/>
      <c r="I113" s="232"/>
      <c r="J113" s="232"/>
      <c r="K113" s="232"/>
      <c r="L113" s="437"/>
      <c r="M113" s="437"/>
      <c r="N113" s="437"/>
      <c r="O113" s="237"/>
    </row>
    <row r="114" spans="1:15" ht="15" hidden="1" outlineLevel="2" x14ac:dyDescent="0.2">
      <c r="B114" s="474">
        <v>5</v>
      </c>
      <c r="C114" s="22" t="s">
        <v>500</v>
      </c>
      <c r="D114" s="22" t="s">
        <v>496</v>
      </c>
      <c r="E114" s="232"/>
      <c r="F114" s="232"/>
      <c r="G114" s="232"/>
      <c r="H114" s="232"/>
      <c r="I114" s="232"/>
      <c r="J114" s="232"/>
      <c r="K114" s="437"/>
      <c r="L114" s="437"/>
      <c r="M114" s="437"/>
      <c r="N114" s="437"/>
      <c r="O114" s="237"/>
    </row>
    <row r="115" spans="1:15" ht="15" hidden="1" outlineLevel="2" x14ac:dyDescent="0.2">
      <c r="B115" s="474">
        <v>6</v>
      </c>
      <c r="C115" s="22" t="s">
        <v>501</v>
      </c>
      <c r="D115" s="22" t="s">
        <v>496</v>
      </c>
      <c r="E115" s="232"/>
      <c r="F115" s="232"/>
      <c r="G115" s="232"/>
      <c r="H115" s="232"/>
      <c r="I115" s="232"/>
      <c r="J115" s="437"/>
      <c r="K115" s="437"/>
      <c r="L115" s="437"/>
      <c r="M115" s="437"/>
      <c r="N115" s="437"/>
      <c r="O115" s="237"/>
    </row>
    <row r="116" spans="1:15" ht="15" hidden="1" outlineLevel="2" x14ac:dyDescent="0.2">
      <c r="B116" s="474">
        <v>7</v>
      </c>
      <c r="C116" s="22" t="s">
        <v>502</v>
      </c>
      <c r="D116" s="22" t="s">
        <v>496</v>
      </c>
      <c r="E116" s="232"/>
      <c r="F116" s="232"/>
      <c r="G116" s="232"/>
      <c r="H116" s="232"/>
      <c r="I116" s="437"/>
      <c r="J116" s="437"/>
      <c r="K116" s="437"/>
      <c r="L116" s="437"/>
      <c r="M116" s="437"/>
      <c r="N116" s="437"/>
      <c r="O116" s="237"/>
    </row>
    <row r="117" spans="1:15" ht="15" hidden="1" outlineLevel="2" x14ac:dyDescent="0.2">
      <c r="B117" s="474">
        <v>8</v>
      </c>
      <c r="C117" s="22" t="s">
        <v>503</v>
      </c>
      <c r="D117" s="22" t="s">
        <v>496</v>
      </c>
      <c r="E117" s="232"/>
      <c r="F117" s="232"/>
      <c r="G117" s="232"/>
      <c r="H117" s="437"/>
      <c r="I117" s="437"/>
      <c r="J117" s="437"/>
      <c r="K117" s="437"/>
      <c r="L117" s="437"/>
      <c r="M117" s="437"/>
      <c r="N117" s="437"/>
      <c r="O117" s="237"/>
    </row>
    <row r="118" spans="1:15" ht="15" hidden="1" outlineLevel="2" x14ac:dyDescent="0.2">
      <c r="B118" s="474">
        <v>9</v>
      </c>
      <c r="C118" s="22" t="s">
        <v>504</v>
      </c>
      <c r="D118" s="22" t="s">
        <v>496</v>
      </c>
      <c r="E118" s="232"/>
      <c r="F118" s="232"/>
      <c r="G118" s="437"/>
      <c r="H118" s="437"/>
      <c r="I118" s="437"/>
      <c r="J118" s="437"/>
      <c r="K118" s="437"/>
      <c r="L118" s="437"/>
      <c r="M118" s="437"/>
      <c r="N118" s="437"/>
      <c r="O118" s="237"/>
    </row>
    <row r="119" spans="1:15" ht="15" hidden="1" outlineLevel="2" x14ac:dyDescent="0.2">
      <c r="B119" s="474">
        <v>10</v>
      </c>
      <c r="C119" s="22" t="s">
        <v>505</v>
      </c>
      <c r="D119" s="22" t="s">
        <v>496</v>
      </c>
      <c r="E119" s="232"/>
      <c r="F119" s="437"/>
      <c r="G119" s="437"/>
      <c r="H119" s="437"/>
      <c r="I119" s="437"/>
      <c r="J119" s="437"/>
      <c r="K119" s="437"/>
      <c r="L119" s="437"/>
      <c r="M119" s="437"/>
      <c r="N119" s="437"/>
      <c r="O119" s="237"/>
    </row>
    <row r="120" spans="1:15" ht="15" hidden="1" outlineLevel="2" x14ac:dyDescent="0.2">
      <c r="B120" s="474">
        <v>11</v>
      </c>
      <c r="C120" s="22" t="s">
        <v>513</v>
      </c>
      <c r="D120" s="22"/>
      <c r="E120" s="232"/>
      <c r="F120" s="232"/>
      <c r="G120" s="232"/>
      <c r="H120" s="232"/>
      <c r="I120" s="232"/>
      <c r="J120" s="232"/>
      <c r="K120" s="232"/>
      <c r="L120" s="232"/>
      <c r="M120" s="232"/>
      <c r="N120" s="232"/>
      <c r="O120" s="233"/>
    </row>
    <row r="121" spans="1:15" ht="15" hidden="1" outlineLevel="2" x14ac:dyDescent="0.2">
      <c r="B121" s="474">
        <v>12</v>
      </c>
      <c r="C121" s="22" t="s">
        <v>507</v>
      </c>
      <c r="D121" s="22"/>
      <c r="E121" s="556"/>
      <c r="F121" s="556"/>
      <c r="G121" s="556"/>
      <c r="H121" s="556"/>
      <c r="I121" s="556"/>
      <c r="J121" s="556"/>
      <c r="K121" s="556"/>
      <c r="L121" s="556"/>
      <c r="M121" s="556"/>
      <c r="N121" s="556"/>
      <c r="O121" s="232"/>
    </row>
    <row r="122" spans="1:15" ht="15" hidden="1" outlineLevel="2" x14ac:dyDescent="0.2">
      <c r="B122" s="474">
        <v>13</v>
      </c>
      <c r="C122" s="192" t="s">
        <v>514</v>
      </c>
      <c r="D122" s="22" t="s">
        <v>509</v>
      </c>
      <c r="E122" s="232"/>
      <c r="F122" s="233"/>
      <c r="G122" s="233"/>
      <c r="H122" s="233"/>
      <c r="I122" s="233"/>
      <c r="J122" s="233"/>
      <c r="K122" s="233"/>
      <c r="L122" s="233"/>
      <c r="M122" s="233"/>
      <c r="N122" s="233"/>
      <c r="O122" s="233"/>
    </row>
    <row r="123" spans="1:15" ht="15.75" hidden="1" outlineLevel="2" thickBot="1" x14ac:dyDescent="0.25">
      <c r="B123" s="455">
        <v>14</v>
      </c>
      <c r="C123" s="200" t="s">
        <v>515</v>
      </c>
      <c r="D123" s="200" t="s">
        <v>511</v>
      </c>
      <c r="E123" s="172">
        <f>E119+E122</f>
        <v>0</v>
      </c>
      <c r="F123" s="172">
        <f>F118+F122</f>
        <v>0</v>
      </c>
      <c r="G123" s="172">
        <f>G117+G122</f>
        <v>0</v>
      </c>
      <c r="H123" s="172">
        <f>H116+H122</f>
        <v>0</v>
      </c>
      <c r="I123" s="172">
        <f>I115+I122</f>
        <v>0</v>
      </c>
      <c r="J123" s="172">
        <f>J114+J122</f>
        <v>0</v>
      </c>
      <c r="K123" s="172">
        <f>K113+K122</f>
        <v>0</v>
      </c>
      <c r="L123" s="172">
        <f>L112+L122</f>
        <v>0</v>
      </c>
      <c r="M123" s="172">
        <f>M111+M122</f>
        <v>0</v>
      </c>
      <c r="N123" s="172">
        <f>N110+N122</f>
        <v>0</v>
      </c>
      <c r="O123" s="349">
        <f>SUM(O120:O122)</f>
        <v>0</v>
      </c>
    </row>
    <row r="124" spans="1:15" hidden="1" outlineLevel="2" x14ac:dyDescent="0.2"/>
    <row r="125" spans="1:15" s="295" customFormat="1" ht="15.75" hidden="1" outlineLevel="1" thickBot="1" x14ac:dyDescent="0.25">
      <c r="A125" s="9"/>
      <c r="B125" s="453"/>
      <c r="C125" s="435">
        <f>C105-1</f>
        <v>2020</v>
      </c>
      <c r="D125" s="342"/>
    </row>
    <row r="126" spans="1:15" s="295" customFormat="1" ht="15" hidden="1" customHeight="1" outlineLevel="2" x14ac:dyDescent="0.2">
      <c r="B126" s="592"/>
      <c r="C126" s="617"/>
      <c r="D126" s="748" t="s">
        <v>192</v>
      </c>
      <c r="E126" s="745">
        <f t="shared" ref="E126:L126" si="8">F126-1</f>
        <v>2016</v>
      </c>
      <c r="F126" s="745">
        <f t="shared" si="8"/>
        <v>2017</v>
      </c>
      <c r="G126" s="745">
        <f t="shared" si="8"/>
        <v>2018</v>
      </c>
      <c r="H126" s="745">
        <f t="shared" si="8"/>
        <v>2019</v>
      </c>
      <c r="I126" s="745">
        <f t="shared" si="8"/>
        <v>2020</v>
      </c>
      <c r="J126" s="745">
        <f t="shared" si="8"/>
        <v>2021</v>
      </c>
      <c r="K126" s="745">
        <f t="shared" si="8"/>
        <v>2022</v>
      </c>
      <c r="L126" s="745">
        <f t="shared" si="8"/>
        <v>2023</v>
      </c>
      <c r="M126" s="745">
        <f>N126-1</f>
        <v>2024</v>
      </c>
      <c r="N126" s="745">
        <f>'Key inputs'!C33</f>
        <v>2025</v>
      </c>
      <c r="O126" s="744" t="s">
        <v>98</v>
      </c>
    </row>
    <row r="127" spans="1:15" s="295" customFormat="1" ht="15" hidden="1" customHeight="1" outlineLevel="2" x14ac:dyDescent="0.2">
      <c r="B127" s="600"/>
      <c r="C127" s="586" t="str">
        <f>"Underwriting year "&amp;C125</f>
        <v>Underwriting year 2020</v>
      </c>
      <c r="D127" s="749"/>
      <c r="E127" s="746"/>
      <c r="F127" s="746"/>
      <c r="G127" s="746"/>
      <c r="H127" s="746"/>
      <c r="I127" s="746"/>
      <c r="J127" s="746"/>
      <c r="K127" s="746"/>
      <c r="L127" s="746"/>
      <c r="M127" s="746"/>
      <c r="N127" s="746"/>
      <c r="O127" s="737"/>
    </row>
    <row r="128" spans="1:15" s="295" customFormat="1" ht="15" hidden="1" outlineLevel="2" x14ac:dyDescent="0.2">
      <c r="B128" s="750"/>
      <c r="C128" s="751"/>
      <c r="D128" s="389"/>
      <c r="E128" s="296" t="s">
        <v>194</v>
      </c>
      <c r="F128" s="296" t="s">
        <v>195</v>
      </c>
      <c r="G128" s="296" t="s">
        <v>196</v>
      </c>
      <c r="H128" s="296" t="s">
        <v>197</v>
      </c>
      <c r="I128" s="296" t="s">
        <v>198</v>
      </c>
      <c r="J128" s="296" t="s">
        <v>199</v>
      </c>
      <c r="K128" s="296" t="s">
        <v>200</v>
      </c>
      <c r="L128" s="296" t="s">
        <v>392</v>
      </c>
      <c r="M128" s="296" t="s">
        <v>393</v>
      </c>
      <c r="N128" s="296" t="s">
        <v>394</v>
      </c>
      <c r="O128" s="306" t="s">
        <v>395</v>
      </c>
    </row>
    <row r="129" spans="1:15" ht="15" hidden="1" outlineLevel="2" x14ac:dyDescent="0.2">
      <c r="A129" s="295"/>
      <c r="B129" s="474"/>
      <c r="C129" s="22" t="s">
        <v>512</v>
      </c>
      <c r="D129" s="129"/>
      <c r="E129" s="437"/>
      <c r="F129" s="437"/>
      <c r="G129" s="437"/>
      <c r="H129" s="437"/>
      <c r="I129" s="437"/>
      <c r="J129" s="437"/>
      <c r="K129" s="437"/>
      <c r="L129" s="437"/>
      <c r="M129" s="437"/>
      <c r="N129" s="437"/>
      <c r="O129" s="237"/>
    </row>
    <row r="130" spans="1:15" ht="15" hidden="1" outlineLevel="2" x14ac:dyDescent="0.2">
      <c r="B130" s="474">
        <v>1</v>
      </c>
      <c r="C130" s="22" t="s">
        <v>495</v>
      </c>
      <c r="D130" s="22" t="s">
        <v>496</v>
      </c>
      <c r="E130" s="232"/>
      <c r="F130" s="232"/>
      <c r="G130" s="232"/>
      <c r="H130" s="232"/>
      <c r="I130" s="232"/>
      <c r="J130" s="232"/>
      <c r="K130" s="232"/>
      <c r="L130" s="232"/>
      <c r="M130" s="232"/>
      <c r="N130" s="232"/>
      <c r="O130" s="237"/>
    </row>
    <row r="131" spans="1:15" ht="15" hidden="1" outlineLevel="2" x14ac:dyDescent="0.2">
      <c r="B131" s="474">
        <v>2</v>
      </c>
      <c r="C131" s="22" t="s">
        <v>497</v>
      </c>
      <c r="D131" s="22" t="s">
        <v>496</v>
      </c>
      <c r="E131" s="232"/>
      <c r="F131" s="232"/>
      <c r="G131" s="232"/>
      <c r="H131" s="232"/>
      <c r="I131" s="232"/>
      <c r="J131" s="232"/>
      <c r="K131" s="232"/>
      <c r="L131" s="232"/>
      <c r="M131" s="232"/>
      <c r="N131" s="437"/>
      <c r="O131" s="237"/>
    </row>
    <row r="132" spans="1:15" ht="15" hidden="1" outlineLevel="2" x14ac:dyDescent="0.2">
      <c r="B132" s="474">
        <v>3</v>
      </c>
      <c r="C132" s="22" t="s">
        <v>498</v>
      </c>
      <c r="D132" s="22" t="s">
        <v>496</v>
      </c>
      <c r="E132" s="232"/>
      <c r="F132" s="232"/>
      <c r="G132" s="232"/>
      <c r="H132" s="232"/>
      <c r="I132" s="232"/>
      <c r="J132" s="232"/>
      <c r="K132" s="232"/>
      <c r="L132" s="232"/>
      <c r="M132" s="437"/>
      <c r="N132" s="437"/>
      <c r="O132" s="237"/>
    </row>
    <row r="133" spans="1:15" ht="15" hidden="1" outlineLevel="2" x14ac:dyDescent="0.2">
      <c r="B133" s="474">
        <v>4</v>
      </c>
      <c r="C133" s="22" t="s">
        <v>499</v>
      </c>
      <c r="D133" s="22" t="s">
        <v>496</v>
      </c>
      <c r="E133" s="232"/>
      <c r="F133" s="232"/>
      <c r="G133" s="232"/>
      <c r="H133" s="232"/>
      <c r="I133" s="232"/>
      <c r="J133" s="232"/>
      <c r="K133" s="232"/>
      <c r="L133" s="437"/>
      <c r="M133" s="437"/>
      <c r="N133" s="437"/>
      <c r="O133" s="237"/>
    </row>
    <row r="134" spans="1:15" ht="15" hidden="1" outlineLevel="2" x14ac:dyDescent="0.2">
      <c r="B134" s="474">
        <v>5</v>
      </c>
      <c r="C134" s="22" t="s">
        <v>500</v>
      </c>
      <c r="D134" s="22" t="s">
        <v>496</v>
      </c>
      <c r="E134" s="232"/>
      <c r="F134" s="232"/>
      <c r="G134" s="232"/>
      <c r="H134" s="232"/>
      <c r="I134" s="232"/>
      <c r="J134" s="232"/>
      <c r="K134" s="437"/>
      <c r="L134" s="437"/>
      <c r="M134" s="437"/>
      <c r="N134" s="437"/>
      <c r="O134" s="237"/>
    </row>
    <row r="135" spans="1:15" ht="15" hidden="1" outlineLevel="2" x14ac:dyDescent="0.2">
      <c r="B135" s="474">
        <v>6</v>
      </c>
      <c r="C135" s="22" t="s">
        <v>501</v>
      </c>
      <c r="D135" s="22" t="s">
        <v>496</v>
      </c>
      <c r="E135" s="232"/>
      <c r="F135" s="232"/>
      <c r="G135" s="232"/>
      <c r="H135" s="232"/>
      <c r="I135" s="232"/>
      <c r="J135" s="437"/>
      <c r="K135" s="437"/>
      <c r="L135" s="437"/>
      <c r="M135" s="437"/>
      <c r="N135" s="437"/>
      <c r="O135" s="237"/>
    </row>
    <row r="136" spans="1:15" ht="15" hidden="1" outlineLevel="2" x14ac:dyDescent="0.2">
      <c r="B136" s="474">
        <v>7</v>
      </c>
      <c r="C136" s="22" t="s">
        <v>502</v>
      </c>
      <c r="D136" s="22" t="s">
        <v>496</v>
      </c>
      <c r="E136" s="232"/>
      <c r="F136" s="232"/>
      <c r="G136" s="232"/>
      <c r="H136" s="232"/>
      <c r="I136" s="437"/>
      <c r="J136" s="437"/>
      <c r="K136" s="437"/>
      <c r="L136" s="437"/>
      <c r="M136" s="437"/>
      <c r="N136" s="437"/>
      <c r="O136" s="237"/>
    </row>
    <row r="137" spans="1:15" ht="15" hidden="1" outlineLevel="2" x14ac:dyDescent="0.2">
      <c r="B137" s="474">
        <v>8</v>
      </c>
      <c r="C137" s="22" t="s">
        <v>503</v>
      </c>
      <c r="D137" s="22" t="s">
        <v>496</v>
      </c>
      <c r="E137" s="232"/>
      <c r="F137" s="232"/>
      <c r="G137" s="232"/>
      <c r="H137" s="437"/>
      <c r="I137" s="437"/>
      <c r="J137" s="437"/>
      <c r="K137" s="437"/>
      <c r="L137" s="437"/>
      <c r="M137" s="437"/>
      <c r="N137" s="437"/>
      <c r="O137" s="237"/>
    </row>
    <row r="138" spans="1:15" ht="15" hidden="1" outlineLevel="2" x14ac:dyDescent="0.2">
      <c r="B138" s="474">
        <v>9</v>
      </c>
      <c r="C138" s="22" t="s">
        <v>504</v>
      </c>
      <c r="D138" s="22" t="s">
        <v>496</v>
      </c>
      <c r="E138" s="232"/>
      <c r="F138" s="232"/>
      <c r="G138" s="437"/>
      <c r="H138" s="437"/>
      <c r="I138" s="437"/>
      <c r="J138" s="437"/>
      <c r="K138" s="437"/>
      <c r="L138" s="437"/>
      <c r="M138" s="437"/>
      <c r="N138" s="437"/>
      <c r="O138" s="237"/>
    </row>
    <row r="139" spans="1:15" ht="15" hidden="1" outlineLevel="2" x14ac:dyDescent="0.2">
      <c r="B139" s="474">
        <v>10</v>
      </c>
      <c r="C139" s="22" t="s">
        <v>505</v>
      </c>
      <c r="D139" s="22" t="s">
        <v>496</v>
      </c>
      <c r="E139" s="232"/>
      <c r="F139" s="437"/>
      <c r="G139" s="437"/>
      <c r="H139" s="437"/>
      <c r="I139" s="437"/>
      <c r="J139" s="437"/>
      <c r="K139" s="437"/>
      <c r="L139" s="437"/>
      <c r="M139" s="437"/>
      <c r="N139" s="437"/>
      <c r="O139" s="237"/>
    </row>
    <row r="140" spans="1:15" ht="15" hidden="1" outlineLevel="2" x14ac:dyDescent="0.2">
      <c r="B140" s="474">
        <v>11</v>
      </c>
      <c r="C140" s="22" t="s">
        <v>513</v>
      </c>
      <c r="D140" s="22"/>
      <c r="E140" s="232"/>
      <c r="F140" s="232"/>
      <c r="G140" s="232"/>
      <c r="H140" s="232"/>
      <c r="I140" s="232"/>
      <c r="J140" s="232"/>
      <c r="K140" s="232"/>
      <c r="L140" s="232"/>
      <c r="M140" s="232"/>
      <c r="N140" s="232"/>
      <c r="O140" s="233"/>
    </row>
    <row r="141" spans="1:15" ht="15" hidden="1" outlineLevel="2" x14ac:dyDescent="0.2">
      <c r="B141" s="474">
        <v>12</v>
      </c>
      <c r="C141" s="22" t="s">
        <v>507</v>
      </c>
      <c r="D141" s="22"/>
      <c r="E141" s="556"/>
      <c r="F141" s="556"/>
      <c r="G141" s="556"/>
      <c r="H141" s="556"/>
      <c r="I141" s="556"/>
      <c r="J141" s="556"/>
      <c r="K141" s="556"/>
      <c r="L141" s="556"/>
      <c r="M141" s="556"/>
      <c r="N141" s="556"/>
      <c r="O141" s="232"/>
    </row>
    <row r="142" spans="1:15" ht="15" hidden="1" outlineLevel="2" x14ac:dyDescent="0.2">
      <c r="B142" s="474">
        <v>13</v>
      </c>
      <c r="C142" s="192" t="s">
        <v>514</v>
      </c>
      <c r="D142" s="22" t="s">
        <v>509</v>
      </c>
      <c r="E142" s="232"/>
      <c r="F142" s="233"/>
      <c r="G142" s="233"/>
      <c r="H142" s="233"/>
      <c r="I142" s="233"/>
      <c r="J142" s="233"/>
      <c r="K142" s="233"/>
      <c r="L142" s="233"/>
      <c r="M142" s="233"/>
      <c r="N142" s="233"/>
      <c r="O142" s="233"/>
    </row>
    <row r="143" spans="1:15" ht="15.75" hidden="1" outlineLevel="2" thickBot="1" x14ac:dyDescent="0.25">
      <c r="B143" s="455">
        <v>14</v>
      </c>
      <c r="C143" s="200" t="s">
        <v>515</v>
      </c>
      <c r="D143" s="200" t="s">
        <v>511</v>
      </c>
      <c r="E143" s="172">
        <f>E139+E142</f>
        <v>0</v>
      </c>
      <c r="F143" s="172">
        <f>F138+F142</f>
        <v>0</v>
      </c>
      <c r="G143" s="172">
        <f>G137+G142</f>
        <v>0</v>
      </c>
      <c r="H143" s="172">
        <f>H136+H142</f>
        <v>0</v>
      </c>
      <c r="I143" s="172">
        <f>I135+I142</f>
        <v>0</v>
      </c>
      <c r="J143" s="172">
        <f>J134+J142</f>
        <v>0</v>
      </c>
      <c r="K143" s="172">
        <f>K133+K142</f>
        <v>0</v>
      </c>
      <c r="L143" s="172">
        <f>L132+L142</f>
        <v>0</v>
      </c>
      <c r="M143" s="172">
        <f>M131+M142</f>
        <v>0</v>
      </c>
      <c r="N143" s="172">
        <f>N130+N142</f>
        <v>0</v>
      </c>
      <c r="O143" s="349">
        <f>SUM(O140:O142)</f>
        <v>0</v>
      </c>
    </row>
    <row r="144" spans="1:15" hidden="1" outlineLevel="2" x14ac:dyDescent="0.2"/>
    <row r="145" spans="1:15" s="295" customFormat="1" ht="15.75" hidden="1" outlineLevel="1" thickBot="1" x14ac:dyDescent="0.25">
      <c r="A145" s="9"/>
      <c r="B145" s="453"/>
      <c r="C145" s="435">
        <f>C125-1</f>
        <v>2019</v>
      </c>
      <c r="D145" s="342"/>
    </row>
    <row r="146" spans="1:15" s="295" customFormat="1" ht="15" hidden="1" customHeight="1" outlineLevel="2" x14ac:dyDescent="0.2">
      <c r="B146" s="592"/>
      <c r="C146" s="617"/>
      <c r="D146" s="748" t="s">
        <v>192</v>
      </c>
      <c r="E146" s="745">
        <f t="shared" ref="E146:L146" si="9">F146-1</f>
        <v>2016</v>
      </c>
      <c r="F146" s="745">
        <f t="shared" si="9"/>
        <v>2017</v>
      </c>
      <c r="G146" s="745">
        <f t="shared" si="9"/>
        <v>2018</v>
      </c>
      <c r="H146" s="745">
        <f t="shared" si="9"/>
        <v>2019</v>
      </c>
      <c r="I146" s="745">
        <f t="shared" si="9"/>
        <v>2020</v>
      </c>
      <c r="J146" s="745">
        <f t="shared" si="9"/>
        <v>2021</v>
      </c>
      <c r="K146" s="745">
        <f t="shared" si="9"/>
        <v>2022</v>
      </c>
      <c r="L146" s="745">
        <f t="shared" si="9"/>
        <v>2023</v>
      </c>
      <c r="M146" s="745">
        <f>N146-1</f>
        <v>2024</v>
      </c>
      <c r="N146" s="745">
        <f>'Key inputs'!C33</f>
        <v>2025</v>
      </c>
      <c r="O146" s="744" t="s">
        <v>98</v>
      </c>
    </row>
    <row r="147" spans="1:15" s="295" customFormat="1" ht="15" hidden="1" customHeight="1" outlineLevel="2" x14ac:dyDescent="0.2">
      <c r="B147" s="600"/>
      <c r="C147" s="586" t="str">
        <f>"Underwriting year "&amp;C145</f>
        <v>Underwriting year 2019</v>
      </c>
      <c r="D147" s="749"/>
      <c r="E147" s="746"/>
      <c r="F147" s="746"/>
      <c r="G147" s="746"/>
      <c r="H147" s="746"/>
      <c r="I147" s="746"/>
      <c r="J147" s="746"/>
      <c r="K147" s="746"/>
      <c r="L147" s="746"/>
      <c r="M147" s="746"/>
      <c r="N147" s="746"/>
      <c r="O147" s="737"/>
    </row>
    <row r="148" spans="1:15" s="295" customFormat="1" ht="15" hidden="1" outlineLevel="2" x14ac:dyDescent="0.2">
      <c r="B148" s="750"/>
      <c r="C148" s="751"/>
      <c r="D148" s="389"/>
      <c r="E148" s="296" t="s">
        <v>194</v>
      </c>
      <c r="F148" s="296" t="s">
        <v>195</v>
      </c>
      <c r="G148" s="296" t="s">
        <v>196</v>
      </c>
      <c r="H148" s="296" t="s">
        <v>197</v>
      </c>
      <c r="I148" s="296" t="s">
        <v>198</v>
      </c>
      <c r="J148" s="296" t="s">
        <v>199</v>
      </c>
      <c r="K148" s="296" t="s">
        <v>200</v>
      </c>
      <c r="L148" s="296" t="s">
        <v>392</v>
      </c>
      <c r="M148" s="296" t="s">
        <v>393</v>
      </c>
      <c r="N148" s="296" t="s">
        <v>394</v>
      </c>
      <c r="O148" s="306" t="s">
        <v>395</v>
      </c>
    </row>
    <row r="149" spans="1:15" ht="15" hidden="1" outlineLevel="2" x14ac:dyDescent="0.2">
      <c r="A149" s="295"/>
      <c r="B149" s="474"/>
      <c r="C149" s="22" t="s">
        <v>512</v>
      </c>
      <c r="D149" s="129"/>
      <c r="E149" s="437"/>
      <c r="F149" s="437"/>
      <c r="G149" s="437"/>
      <c r="H149" s="437"/>
      <c r="I149" s="437"/>
      <c r="J149" s="437"/>
      <c r="K149" s="437"/>
      <c r="L149" s="437"/>
      <c r="M149" s="437"/>
      <c r="N149" s="437"/>
      <c r="O149" s="237"/>
    </row>
    <row r="150" spans="1:15" ht="15" hidden="1" outlineLevel="2" x14ac:dyDescent="0.2">
      <c r="B150" s="474">
        <v>1</v>
      </c>
      <c r="C150" s="22" t="s">
        <v>495</v>
      </c>
      <c r="D150" s="22" t="s">
        <v>496</v>
      </c>
      <c r="E150" s="232"/>
      <c r="F150" s="232"/>
      <c r="G150" s="232"/>
      <c r="H150" s="232"/>
      <c r="I150" s="232"/>
      <c r="J150" s="232"/>
      <c r="K150" s="232"/>
      <c r="L150" s="232"/>
      <c r="M150" s="232"/>
      <c r="N150" s="232"/>
      <c r="O150" s="237"/>
    </row>
    <row r="151" spans="1:15" ht="15" hidden="1" outlineLevel="2" x14ac:dyDescent="0.2">
      <c r="B151" s="474">
        <v>2</v>
      </c>
      <c r="C151" s="22" t="s">
        <v>497</v>
      </c>
      <c r="D151" s="22" t="s">
        <v>496</v>
      </c>
      <c r="E151" s="232"/>
      <c r="F151" s="232"/>
      <c r="G151" s="232"/>
      <c r="H151" s="232"/>
      <c r="I151" s="232"/>
      <c r="J151" s="232"/>
      <c r="K151" s="232"/>
      <c r="L151" s="232"/>
      <c r="M151" s="232"/>
      <c r="N151" s="437"/>
      <c r="O151" s="237"/>
    </row>
    <row r="152" spans="1:15" ht="15" hidden="1" outlineLevel="2" x14ac:dyDescent="0.2">
      <c r="B152" s="474">
        <v>3</v>
      </c>
      <c r="C152" s="22" t="s">
        <v>498</v>
      </c>
      <c r="D152" s="22" t="s">
        <v>496</v>
      </c>
      <c r="E152" s="232"/>
      <c r="F152" s="232"/>
      <c r="G152" s="232"/>
      <c r="H152" s="232"/>
      <c r="I152" s="232"/>
      <c r="J152" s="232"/>
      <c r="K152" s="232"/>
      <c r="L152" s="232"/>
      <c r="M152" s="437"/>
      <c r="N152" s="437"/>
      <c r="O152" s="237"/>
    </row>
    <row r="153" spans="1:15" ht="15" hidden="1" outlineLevel="2" x14ac:dyDescent="0.2">
      <c r="B153" s="474">
        <v>4</v>
      </c>
      <c r="C153" s="22" t="s">
        <v>499</v>
      </c>
      <c r="D153" s="22" t="s">
        <v>496</v>
      </c>
      <c r="E153" s="232"/>
      <c r="F153" s="232"/>
      <c r="G153" s="232"/>
      <c r="H153" s="232"/>
      <c r="I153" s="232"/>
      <c r="J153" s="232"/>
      <c r="K153" s="232"/>
      <c r="L153" s="437"/>
      <c r="M153" s="437"/>
      <c r="N153" s="437"/>
      <c r="O153" s="237"/>
    </row>
    <row r="154" spans="1:15" ht="15" hidden="1" outlineLevel="2" x14ac:dyDescent="0.2">
      <c r="B154" s="474">
        <v>5</v>
      </c>
      <c r="C154" s="22" t="s">
        <v>500</v>
      </c>
      <c r="D154" s="22" t="s">
        <v>496</v>
      </c>
      <c r="E154" s="232"/>
      <c r="F154" s="232"/>
      <c r="G154" s="232"/>
      <c r="H154" s="232"/>
      <c r="I154" s="232"/>
      <c r="J154" s="232"/>
      <c r="K154" s="437"/>
      <c r="L154" s="437"/>
      <c r="M154" s="437"/>
      <c r="N154" s="437"/>
      <c r="O154" s="237"/>
    </row>
    <row r="155" spans="1:15" ht="15" hidden="1" outlineLevel="2" x14ac:dyDescent="0.2">
      <c r="B155" s="474">
        <v>6</v>
      </c>
      <c r="C155" s="22" t="s">
        <v>501</v>
      </c>
      <c r="D155" s="22" t="s">
        <v>496</v>
      </c>
      <c r="E155" s="232"/>
      <c r="F155" s="232"/>
      <c r="G155" s="232"/>
      <c r="H155" s="232"/>
      <c r="I155" s="232"/>
      <c r="J155" s="437"/>
      <c r="K155" s="437"/>
      <c r="L155" s="437"/>
      <c r="M155" s="437"/>
      <c r="N155" s="437"/>
      <c r="O155" s="237"/>
    </row>
    <row r="156" spans="1:15" ht="15" hidden="1" outlineLevel="2" x14ac:dyDescent="0.2">
      <c r="B156" s="474">
        <v>7</v>
      </c>
      <c r="C156" s="22" t="s">
        <v>502</v>
      </c>
      <c r="D156" s="22" t="s">
        <v>496</v>
      </c>
      <c r="E156" s="232"/>
      <c r="F156" s="232"/>
      <c r="G156" s="232"/>
      <c r="H156" s="232"/>
      <c r="I156" s="437"/>
      <c r="J156" s="437"/>
      <c r="K156" s="437"/>
      <c r="L156" s="437"/>
      <c r="M156" s="437"/>
      <c r="N156" s="437"/>
      <c r="O156" s="237"/>
    </row>
    <row r="157" spans="1:15" ht="15" hidden="1" outlineLevel="2" x14ac:dyDescent="0.2">
      <c r="B157" s="474">
        <v>8</v>
      </c>
      <c r="C157" s="22" t="s">
        <v>503</v>
      </c>
      <c r="D157" s="22" t="s">
        <v>496</v>
      </c>
      <c r="E157" s="232"/>
      <c r="F157" s="232"/>
      <c r="G157" s="232"/>
      <c r="H157" s="437"/>
      <c r="I157" s="437"/>
      <c r="J157" s="437"/>
      <c r="K157" s="437"/>
      <c r="L157" s="437"/>
      <c r="M157" s="437"/>
      <c r="N157" s="437"/>
      <c r="O157" s="237"/>
    </row>
    <row r="158" spans="1:15" ht="15" hidden="1" outlineLevel="2" x14ac:dyDescent="0.2">
      <c r="B158" s="474">
        <v>9</v>
      </c>
      <c r="C158" s="22" t="s">
        <v>504</v>
      </c>
      <c r="D158" s="22" t="s">
        <v>496</v>
      </c>
      <c r="E158" s="232"/>
      <c r="F158" s="232"/>
      <c r="G158" s="437"/>
      <c r="H158" s="437"/>
      <c r="I158" s="437"/>
      <c r="J158" s="437"/>
      <c r="K158" s="437"/>
      <c r="L158" s="437"/>
      <c r="M158" s="437"/>
      <c r="N158" s="437"/>
      <c r="O158" s="237"/>
    </row>
    <row r="159" spans="1:15" ht="15" hidden="1" outlineLevel="2" x14ac:dyDescent="0.2">
      <c r="B159" s="474">
        <v>10</v>
      </c>
      <c r="C159" s="22" t="s">
        <v>505</v>
      </c>
      <c r="D159" s="22" t="s">
        <v>496</v>
      </c>
      <c r="E159" s="232"/>
      <c r="F159" s="437"/>
      <c r="G159" s="437"/>
      <c r="H159" s="437"/>
      <c r="I159" s="437"/>
      <c r="J159" s="437"/>
      <c r="K159" s="437"/>
      <c r="L159" s="437"/>
      <c r="M159" s="437"/>
      <c r="N159" s="437"/>
      <c r="O159" s="237"/>
    </row>
    <row r="160" spans="1:15" ht="15" hidden="1" outlineLevel="2" x14ac:dyDescent="0.2">
      <c r="B160" s="474">
        <v>11</v>
      </c>
      <c r="C160" s="22" t="s">
        <v>513</v>
      </c>
      <c r="D160" s="22"/>
      <c r="E160" s="232"/>
      <c r="F160" s="232"/>
      <c r="G160" s="232"/>
      <c r="H160" s="232"/>
      <c r="I160" s="232"/>
      <c r="J160" s="232"/>
      <c r="K160" s="232"/>
      <c r="L160" s="232"/>
      <c r="M160" s="232"/>
      <c r="N160" s="232"/>
      <c r="O160" s="233"/>
    </row>
    <row r="161" spans="2:15" ht="15" hidden="1" outlineLevel="2" x14ac:dyDescent="0.2">
      <c r="B161" s="474">
        <v>12</v>
      </c>
      <c r="C161" s="22" t="s">
        <v>507</v>
      </c>
      <c r="D161" s="22"/>
      <c r="E161" s="556"/>
      <c r="F161" s="556"/>
      <c r="G161" s="556"/>
      <c r="H161" s="556"/>
      <c r="I161" s="556"/>
      <c r="J161" s="556"/>
      <c r="K161" s="556"/>
      <c r="L161" s="556"/>
      <c r="M161" s="556"/>
      <c r="N161" s="556"/>
      <c r="O161" s="232"/>
    </row>
    <row r="162" spans="2:15" ht="15" hidden="1" outlineLevel="2" x14ac:dyDescent="0.2">
      <c r="B162" s="474">
        <v>13</v>
      </c>
      <c r="C162" s="192" t="s">
        <v>514</v>
      </c>
      <c r="D162" s="22" t="s">
        <v>509</v>
      </c>
      <c r="E162" s="232"/>
      <c r="F162" s="233"/>
      <c r="G162" s="233"/>
      <c r="H162" s="233"/>
      <c r="I162" s="233"/>
      <c r="J162" s="233"/>
      <c r="K162" s="233"/>
      <c r="L162" s="233"/>
      <c r="M162" s="233"/>
      <c r="N162" s="233"/>
      <c r="O162" s="233"/>
    </row>
    <row r="163" spans="2:15" ht="15.75" hidden="1" outlineLevel="2" thickBot="1" x14ac:dyDescent="0.25">
      <c r="B163" s="455">
        <v>14</v>
      </c>
      <c r="C163" s="200" t="s">
        <v>515</v>
      </c>
      <c r="D163" s="200" t="s">
        <v>511</v>
      </c>
      <c r="E163" s="172">
        <f>E159+E162</f>
        <v>0</v>
      </c>
      <c r="F163" s="172">
        <f>F158+F162</f>
        <v>0</v>
      </c>
      <c r="G163" s="172">
        <f>G157+G162</f>
        <v>0</v>
      </c>
      <c r="H163" s="172">
        <f>H156+H162</f>
        <v>0</v>
      </c>
      <c r="I163" s="172">
        <f>I155+I162</f>
        <v>0</v>
      </c>
      <c r="J163" s="172">
        <f>J154+J162</f>
        <v>0</v>
      </c>
      <c r="K163" s="172">
        <f>K153+K162</f>
        <v>0</v>
      </c>
      <c r="L163" s="172">
        <f>L152+L162</f>
        <v>0</v>
      </c>
      <c r="M163" s="172">
        <f>M151+M162</f>
        <v>0</v>
      </c>
      <c r="N163" s="172">
        <f>N150+N162</f>
        <v>0</v>
      </c>
      <c r="O163" s="349">
        <f>SUM(O160:O162)</f>
        <v>0</v>
      </c>
    </row>
    <row r="164" spans="2:15" hidden="1" outlineLevel="1" x14ac:dyDescent="0.2"/>
    <row r="165" spans="2:15" collapsed="1" x14ac:dyDescent="0.2"/>
  </sheetData>
  <sheetProtection algorithmName="SHA-512" hashValue="JL9ltaWLfp02HljUdfCTdJq0Js/R102cMavTIBaEqapLcZhmPkp+T8dgYhweuwkXbwB8F3ygpINM4MtWoqCB2g==" saltValue="G2ag59Oftx2Wx5apdbzqdQ==" spinCount="100000" sheet="1" formatColumns="0" formatRows="0" selectLockedCells="1"/>
  <mergeCells count="104">
    <mergeCell ref="B128:C128"/>
    <mergeCell ref="L146:L147"/>
    <mergeCell ref="M146:M147"/>
    <mergeCell ref="N146:N147"/>
    <mergeCell ref="O146:O147"/>
    <mergeCell ref="B148:C148"/>
    <mergeCell ref="O126:O127"/>
    <mergeCell ref="D146:D147"/>
    <mergeCell ref="E146:E147"/>
    <mergeCell ref="F146:F147"/>
    <mergeCell ref="G146:G147"/>
    <mergeCell ref="H146:H147"/>
    <mergeCell ref="I146:I147"/>
    <mergeCell ref="J146:J147"/>
    <mergeCell ref="K146:K147"/>
    <mergeCell ref="I126:I127"/>
    <mergeCell ref="J126:J127"/>
    <mergeCell ref="K126:K127"/>
    <mergeCell ref="L126:L127"/>
    <mergeCell ref="M126:M127"/>
    <mergeCell ref="N126:N127"/>
    <mergeCell ref="D126:D127"/>
    <mergeCell ref="E126:E127"/>
    <mergeCell ref="F126:F127"/>
    <mergeCell ref="G126:G127"/>
    <mergeCell ref="H126:H127"/>
    <mergeCell ref="K106:K107"/>
    <mergeCell ref="L106:L107"/>
    <mergeCell ref="M106:M107"/>
    <mergeCell ref="N106:N107"/>
    <mergeCell ref="O106:O107"/>
    <mergeCell ref="B108:C108"/>
    <mergeCell ref="O86:O87"/>
    <mergeCell ref="B88:C88"/>
    <mergeCell ref="D106:D107"/>
    <mergeCell ref="E106:E107"/>
    <mergeCell ref="F106:F107"/>
    <mergeCell ref="G106:G107"/>
    <mergeCell ref="H106:H107"/>
    <mergeCell ref="I106:I107"/>
    <mergeCell ref="J106:J107"/>
    <mergeCell ref="I86:I87"/>
    <mergeCell ref="J86:J87"/>
    <mergeCell ref="K86:K87"/>
    <mergeCell ref="L86:L87"/>
    <mergeCell ref="M86:M87"/>
    <mergeCell ref="N86:N87"/>
    <mergeCell ref="D86:D87"/>
    <mergeCell ref="E86:E87"/>
    <mergeCell ref="F86:F87"/>
    <mergeCell ref="G86:G87"/>
    <mergeCell ref="H86:H87"/>
    <mergeCell ref="K66:K67"/>
    <mergeCell ref="L66:L67"/>
    <mergeCell ref="M66:M67"/>
    <mergeCell ref="K26:K27"/>
    <mergeCell ref="L26:L27"/>
    <mergeCell ref="M26:M27"/>
    <mergeCell ref="B68:C68"/>
    <mergeCell ref="O46:O47"/>
    <mergeCell ref="B48:C48"/>
    <mergeCell ref="D66:D67"/>
    <mergeCell ref="E66:E67"/>
    <mergeCell ref="F66:F67"/>
    <mergeCell ref="G66:G67"/>
    <mergeCell ref="H66:H67"/>
    <mergeCell ref="I66:I67"/>
    <mergeCell ref="J66:J67"/>
    <mergeCell ref="I46:I47"/>
    <mergeCell ref="J46:J47"/>
    <mergeCell ref="K46:K47"/>
    <mergeCell ref="L46:L47"/>
    <mergeCell ref="M46:M47"/>
    <mergeCell ref="N46:N47"/>
    <mergeCell ref="D46:D47"/>
    <mergeCell ref="E46:E47"/>
    <mergeCell ref="F46:F47"/>
    <mergeCell ref="G46:G47"/>
    <mergeCell ref="H46:H47"/>
    <mergeCell ref="N66:N67"/>
    <mergeCell ref="O66:O67"/>
    <mergeCell ref="N26:N27"/>
    <mergeCell ref="O26:O27"/>
    <mergeCell ref="B28:C28"/>
    <mergeCell ref="O6:O7"/>
    <mergeCell ref="B8:C8"/>
    <mergeCell ref="D26:D27"/>
    <mergeCell ref="E26:E27"/>
    <mergeCell ref="F26:F27"/>
    <mergeCell ref="G26:G27"/>
    <mergeCell ref="H26:H27"/>
    <mergeCell ref="I26:I27"/>
    <mergeCell ref="J26:J27"/>
    <mergeCell ref="I6:I7"/>
    <mergeCell ref="J6:J7"/>
    <mergeCell ref="K6:K7"/>
    <mergeCell ref="L6:L7"/>
    <mergeCell ref="M6:M7"/>
    <mergeCell ref="N6:N7"/>
    <mergeCell ref="D6:D7"/>
    <mergeCell ref="E6:E7"/>
    <mergeCell ref="F6:F7"/>
    <mergeCell ref="G6:G7"/>
    <mergeCell ref="H6:H7"/>
  </mergeCells>
  <hyperlinks>
    <hyperlink ref="E2" location="Content!A1" display="&lt;&lt;&lt; Back to ToC" xr:uid="{1613B58D-DF0C-4DBC-9BF5-9C85FD186B09}"/>
  </hyperlinks>
  <pageMargins left="0.7" right="0.7" top="0.75" bottom="0.75" header="0.3" footer="0.3"/>
  <pageSetup paperSize="9" scale="45" fitToHeight="0" orientation="landscape" r:id="rId1"/>
  <headerFooter>
    <oddFooter>&amp;C
_x000D_&amp;1#&amp;"Calibri"&amp;10&amp;K000000 Classification: Unclassified</oddFooter>
  </headerFooter>
  <rowBreaks count="2" manualBreakCount="2">
    <brk id="44" max="16383" man="1"/>
    <brk id="84" max="16383" man="1"/>
  </rowBreaks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8528DCC-7AF4-40FB-85BD-EEEA9B11691E}">
  <sheetPr codeName="Sheet20"/>
  <dimension ref="B1:J122"/>
  <sheetViews>
    <sheetView showGridLines="0" view="pageBreakPreview" zoomScale="70" zoomScaleNormal="70" zoomScaleSheetLayoutView="70" workbookViewId="0">
      <selection activeCell="D10" sqref="D10"/>
    </sheetView>
  </sheetViews>
  <sheetFormatPr defaultColWidth="9.28515625" defaultRowHeight="14.25" outlineLevelRow="2" x14ac:dyDescent="0.2"/>
  <cols>
    <col min="1" max="1" width="3.7109375" style="9" customWidth="1"/>
    <col min="2" max="2" width="3.5703125" style="458" bestFit="1" customWidth="1"/>
    <col min="3" max="3" width="38.42578125" style="9" bestFit="1" customWidth="1"/>
    <col min="4" max="6" width="20.7109375" style="9" customWidth="1"/>
    <col min="7" max="7" width="3.5703125" style="458" bestFit="1" customWidth="1"/>
    <col min="8" max="8" width="38.42578125" style="9" bestFit="1" customWidth="1"/>
    <col min="9" max="10" width="20.7109375" style="9" customWidth="1"/>
    <col min="11" max="16384" width="9.28515625" style="9"/>
  </cols>
  <sheetData>
    <row r="1" spans="2:10" s="295" customFormat="1" x14ac:dyDescent="0.2">
      <c r="B1" s="453"/>
      <c r="G1" s="453"/>
    </row>
    <row r="2" spans="2:10" s="295" customFormat="1" ht="15" x14ac:dyDescent="0.2">
      <c r="B2" s="453"/>
      <c r="C2" s="293" t="s">
        <v>49</v>
      </c>
      <c r="E2" s="301" t="s">
        <v>189</v>
      </c>
      <c r="G2" s="453"/>
      <c r="H2" s="293" t="str">
        <f>LEFT(I4,4) &amp; " - Discount rates and mean terms "</f>
        <v>2024 - Discount rates and mean terms </v>
      </c>
      <c r="J2" s="301"/>
    </row>
    <row r="3" spans="2:10" s="295" customFormat="1" ht="15" thickBot="1" x14ac:dyDescent="0.25">
      <c r="B3" s="453"/>
      <c r="C3" s="329"/>
      <c r="E3" s="301"/>
      <c r="G3" s="453"/>
      <c r="H3" s="329"/>
      <c r="J3" s="301"/>
    </row>
    <row r="4" spans="2:10" s="295" customFormat="1" ht="15" x14ac:dyDescent="0.2">
      <c r="B4" s="595"/>
      <c r="C4" s="603"/>
      <c r="D4" s="303" t="str">
        <f>'Key inputs'!C34</f>
        <v>2025 UY</v>
      </c>
      <c r="E4" s="304" t="str">
        <f>D4</f>
        <v>2025 UY</v>
      </c>
      <c r="G4" s="595"/>
      <c r="H4" s="603"/>
      <c r="I4" s="303" t="str">
        <f>'Key inputs'!G34</f>
        <v>2024 UY</v>
      </c>
      <c r="J4" s="304" t="str">
        <f>I4</f>
        <v>2024 UY</v>
      </c>
    </row>
    <row r="5" spans="2:10" s="295" customFormat="1" ht="45" x14ac:dyDescent="0.2">
      <c r="B5" s="600"/>
      <c r="C5" s="588">
        <f>'Key inputs'!C33</f>
        <v>2025</v>
      </c>
      <c r="D5" s="320" t="s">
        <v>632</v>
      </c>
      <c r="E5" s="332" t="s">
        <v>516</v>
      </c>
      <c r="G5" s="600"/>
      <c r="H5" s="588">
        <f>C5-1</f>
        <v>2024</v>
      </c>
      <c r="I5" s="320" t="s">
        <v>632</v>
      </c>
      <c r="J5" s="332" t="s">
        <v>516</v>
      </c>
    </row>
    <row r="6" spans="2:10" s="295" customFormat="1" ht="16.5" customHeight="1" x14ac:dyDescent="0.2">
      <c r="B6" s="601"/>
      <c r="C6" s="605"/>
      <c r="D6" s="315" t="s">
        <v>193</v>
      </c>
      <c r="E6" s="316" t="s">
        <v>194</v>
      </c>
      <c r="G6" s="601"/>
      <c r="H6" s="605"/>
      <c r="I6" s="315" t="s">
        <v>193</v>
      </c>
      <c r="J6" s="316" t="s">
        <v>194</v>
      </c>
    </row>
    <row r="7" spans="2:10" s="430" customFormat="1" ht="12.75" hidden="1" outlineLevel="1" x14ac:dyDescent="0.2">
      <c r="B7" s="427"/>
      <c r="C7" s="467" t="s">
        <v>192</v>
      </c>
      <c r="D7" s="428" t="s">
        <v>517</v>
      </c>
      <c r="E7" s="429" t="s">
        <v>518</v>
      </c>
      <c r="G7" s="427"/>
      <c r="H7" s="467" t="s">
        <v>192</v>
      </c>
      <c r="I7" s="428" t="s">
        <v>517</v>
      </c>
      <c r="J7" s="429" t="s">
        <v>518</v>
      </c>
    </row>
    <row r="8" spans="2:10" collapsed="1" x14ac:dyDescent="0.2">
      <c r="B8" s="454"/>
      <c r="C8" s="466" t="s">
        <v>519</v>
      </c>
      <c r="D8" s="246"/>
      <c r="E8" s="247"/>
      <c r="G8" s="454"/>
      <c r="H8" s="466" t="s">
        <v>519</v>
      </c>
      <c r="I8" s="246"/>
      <c r="J8" s="247"/>
    </row>
    <row r="9" spans="2:10" x14ac:dyDescent="0.2">
      <c r="B9" s="454">
        <v>1</v>
      </c>
      <c r="C9" s="145" t="s">
        <v>520</v>
      </c>
      <c r="D9" s="275"/>
      <c r="E9" s="576"/>
      <c r="G9" s="454">
        <v>1</v>
      </c>
      <c r="H9" s="145" t="s">
        <v>520</v>
      </c>
      <c r="I9" s="281"/>
      <c r="J9" s="580"/>
    </row>
    <row r="10" spans="2:10" x14ac:dyDescent="0.2">
      <c r="B10" s="454">
        <v>2</v>
      </c>
      <c r="C10" s="145" t="s">
        <v>521</v>
      </c>
      <c r="D10" s="277"/>
      <c r="E10" s="98"/>
      <c r="G10" s="454">
        <v>2</v>
      </c>
      <c r="H10" s="145" t="s">
        <v>521</v>
      </c>
      <c r="I10" s="283"/>
      <c r="J10" s="580"/>
    </row>
    <row r="11" spans="2:10" x14ac:dyDescent="0.2">
      <c r="B11" s="454">
        <v>3</v>
      </c>
      <c r="C11" s="145" t="s">
        <v>522</v>
      </c>
      <c r="D11" s="277"/>
      <c r="E11" s="98"/>
      <c r="G11" s="454">
        <v>3</v>
      </c>
      <c r="H11" s="145" t="s">
        <v>522</v>
      </c>
      <c r="I11" s="283"/>
      <c r="J11" s="580"/>
    </row>
    <row r="12" spans="2:10" x14ac:dyDescent="0.2">
      <c r="B12" s="454">
        <v>4</v>
      </c>
      <c r="C12" s="145" t="s">
        <v>523</v>
      </c>
      <c r="D12" s="277"/>
      <c r="E12" s="98"/>
      <c r="G12" s="454">
        <v>4</v>
      </c>
      <c r="H12" s="145" t="s">
        <v>523</v>
      </c>
      <c r="I12" s="283"/>
      <c r="J12" s="580"/>
    </row>
    <row r="13" spans="2:10" x14ac:dyDescent="0.2">
      <c r="B13" s="454">
        <v>5</v>
      </c>
      <c r="C13" s="145" t="s">
        <v>524</v>
      </c>
      <c r="D13" s="277"/>
      <c r="E13" s="98"/>
      <c r="G13" s="454">
        <v>5</v>
      </c>
      <c r="H13" s="145" t="s">
        <v>524</v>
      </c>
      <c r="I13" s="283"/>
      <c r="J13" s="580"/>
    </row>
    <row r="14" spans="2:10" x14ac:dyDescent="0.2">
      <c r="B14" s="454">
        <v>6</v>
      </c>
      <c r="C14" s="145" t="s">
        <v>525</v>
      </c>
      <c r="D14" s="277"/>
      <c r="E14" s="98"/>
      <c r="G14" s="454">
        <v>6</v>
      </c>
      <c r="H14" s="145" t="s">
        <v>525</v>
      </c>
      <c r="I14" s="283"/>
      <c r="J14" s="580"/>
    </row>
    <row r="15" spans="2:10" x14ac:dyDescent="0.2">
      <c r="B15" s="454">
        <v>7</v>
      </c>
      <c r="C15" s="145" t="s">
        <v>526</v>
      </c>
      <c r="D15" s="277"/>
      <c r="E15" s="98"/>
      <c r="G15" s="454">
        <v>7</v>
      </c>
      <c r="H15" s="145" t="s">
        <v>526</v>
      </c>
      <c r="I15" s="283"/>
      <c r="J15" s="580"/>
    </row>
    <row r="16" spans="2:10" x14ac:dyDescent="0.2">
      <c r="B16" s="454">
        <v>8</v>
      </c>
      <c r="C16" s="145" t="s">
        <v>527</v>
      </c>
      <c r="D16" s="277"/>
      <c r="E16" s="98"/>
      <c r="G16" s="454">
        <v>8</v>
      </c>
      <c r="H16" s="145" t="s">
        <v>527</v>
      </c>
      <c r="I16" s="283"/>
      <c r="J16" s="580"/>
    </row>
    <row r="17" spans="2:10" x14ac:dyDescent="0.2">
      <c r="B17" s="454">
        <v>9</v>
      </c>
      <c r="C17" s="145" t="s">
        <v>528</v>
      </c>
      <c r="D17" s="277"/>
      <c r="E17" s="98"/>
      <c r="G17" s="454">
        <v>9</v>
      </c>
      <c r="H17" s="145" t="s">
        <v>528</v>
      </c>
      <c r="I17" s="283"/>
      <c r="J17" s="580"/>
    </row>
    <row r="18" spans="2:10" x14ac:dyDescent="0.2">
      <c r="B18" s="454">
        <v>10</v>
      </c>
      <c r="C18" s="145" t="s">
        <v>529</v>
      </c>
      <c r="D18" s="527"/>
      <c r="E18" s="577"/>
      <c r="G18" s="454">
        <v>10</v>
      </c>
      <c r="H18" s="145" t="s">
        <v>529</v>
      </c>
      <c r="I18" s="529"/>
      <c r="J18" s="581"/>
    </row>
    <row r="19" spans="2:10" ht="15" thickBot="1" x14ac:dyDescent="0.25">
      <c r="B19" s="455">
        <v>11</v>
      </c>
      <c r="C19" s="248" t="s">
        <v>530</v>
      </c>
      <c r="D19" s="558"/>
      <c r="E19" s="578"/>
      <c r="G19" s="455">
        <v>11</v>
      </c>
      <c r="H19" s="248" t="s">
        <v>530</v>
      </c>
      <c r="I19" s="559"/>
      <c r="J19" s="582"/>
    </row>
    <row r="20" spans="2:10" ht="15" thickBot="1" x14ac:dyDescent="0.25"/>
    <row r="21" spans="2:10" ht="15" x14ac:dyDescent="0.2">
      <c r="B21" s="595"/>
      <c r="C21" s="603"/>
      <c r="D21" s="303" t="str">
        <f>'Key inputs'!D34</f>
        <v>2024 UY</v>
      </c>
      <c r="E21" s="304" t="str">
        <f>D21</f>
        <v>2024 UY</v>
      </c>
      <c r="G21" s="595"/>
      <c r="H21" s="603"/>
      <c r="I21" s="303" t="str">
        <f>'Key inputs'!H34</f>
        <v>2023 UY</v>
      </c>
      <c r="J21" s="304" t="str">
        <f>I21</f>
        <v>2023 UY</v>
      </c>
    </row>
    <row r="22" spans="2:10" ht="45" x14ac:dyDescent="0.2">
      <c r="B22" s="600"/>
      <c r="C22" s="588">
        <f>C5</f>
        <v>2025</v>
      </c>
      <c r="D22" s="320" t="s">
        <v>632</v>
      </c>
      <c r="E22" s="332" t="s">
        <v>516</v>
      </c>
      <c r="G22" s="600"/>
      <c r="H22" s="588">
        <f>C22-1</f>
        <v>2024</v>
      </c>
      <c r="I22" s="320" t="s">
        <v>632</v>
      </c>
      <c r="J22" s="332" t="s">
        <v>516</v>
      </c>
    </row>
    <row r="23" spans="2:10" ht="15" x14ac:dyDescent="0.2">
      <c r="B23" s="601"/>
      <c r="C23" s="605"/>
      <c r="D23" s="315" t="s">
        <v>195</v>
      </c>
      <c r="E23" s="316" t="s">
        <v>196</v>
      </c>
      <c r="G23" s="601"/>
      <c r="H23" s="605"/>
      <c r="I23" s="315" t="s">
        <v>195</v>
      </c>
      <c r="J23" s="316" t="s">
        <v>196</v>
      </c>
    </row>
    <row r="24" spans="2:10" hidden="1" outlineLevel="1" x14ac:dyDescent="0.2">
      <c r="B24" s="427"/>
      <c r="C24" s="467" t="s">
        <v>192</v>
      </c>
      <c r="D24" s="428" t="s">
        <v>517</v>
      </c>
      <c r="E24" s="429" t="s">
        <v>518</v>
      </c>
      <c r="G24" s="427"/>
      <c r="H24" s="467" t="s">
        <v>192</v>
      </c>
      <c r="I24" s="428" t="s">
        <v>517</v>
      </c>
      <c r="J24" s="429" t="s">
        <v>518</v>
      </c>
    </row>
    <row r="25" spans="2:10" collapsed="1" x14ac:dyDescent="0.2">
      <c r="B25" s="454"/>
      <c r="C25" s="466" t="s">
        <v>519</v>
      </c>
      <c r="D25" s="246"/>
      <c r="E25" s="247"/>
      <c r="G25" s="454"/>
      <c r="H25" s="466" t="s">
        <v>519</v>
      </c>
      <c r="I25" s="246"/>
      <c r="J25" s="247"/>
    </row>
    <row r="26" spans="2:10" x14ac:dyDescent="0.2">
      <c r="B26" s="454">
        <v>1</v>
      </c>
      <c r="C26" s="145" t="s">
        <v>520</v>
      </c>
      <c r="D26" s="275"/>
      <c r="E26" s="576"/>
      <c r="G26" s="454">
        <v>1</v>
      </c>
      <c r="H26" s="145" t="s">
        <v>520</v>
      </c>
      <c r="I26" s="281"/>
      <c r="J26" s="580"/>
    </row>
    <row r="27" spans="2:10" x14ac:dyDescent="0.2">
      <c r="B27" s="454">
        <v>2</v>
      </c>
      <c r="C27" s="145" t="s">
        <v>521</v>
      </c>
      <c r="D27" s="277"/>
      <c r="E27" s="98"/>
      <c r="G27" s="454">
        <v>2</v>
      </c>
      <c r="H27" s="145" t="s">
        <v>521</v>
      </c>
      <c r="I27" s="283"/>
      <c r="J27" s="579"/>
    </row>
    <row r="28" spans="2:10" x14ac:dyDescent="0.2">
      <c r="B28" s="454">
        <v>3</v>
      </c>
      <c r="C28" s="145" t="s">
        <v>522</v>
      </c>
      <c r="D28" s="277"/>
      <c r="E28" s="98"/>
      <c r="G28" s="454">
        <v>3</v>
      </c>
      <c r="H28" s="145" t="s">
        <v>522</v>
      </c>
      <c r="I28" s="283"/>
      <c r="J28" s="579"/>
    </row>
    <row r="29" spans="2:10" x14ac:dyDescent="0.2">
      <c r="B29" s="454">
        <v>4</v>
      </c>
      <c r="C29" s="145" t="s">
        <v>523</v>
      </c>
      <c r="D29" s="277"/>
      <c r="E29" s="98"/>
      <c r="G29" s="454">
        <v>4</v>
      </c>
      <c r="H29" s="145" t="s">
        <v>523</v>
      </c>
      <c r="I29" s="283"/>
      <c r="J29" s="579"/>
    </row>
    <row r="30" spans="2:10" x14ac:dyDescent="0.2">
      <c r="B30" s="454">
        <v>5</v>
      </c>
      <c r="C30" s="145" t="s">
        <v>524</v>
      </c>
      <c r="D30" s="277"/>
      <c r="E30" s="98"/>
      <c r="G30" s="454">
        <v>5</v>
      </c>
      <c r="H30" s="145" t="s">
        <v>524</v>
      </c>
      <c r="I30" s="283"/>
      <c r="J30" s="579"/>
    </row>
    <row r="31" spans="2:10" x14ac:dyDescent="0.2">
      <c r="B31" s="454">
        <v>6</v>
      </c>
      <c r="C31" s="145" t="s">
        <v>525</v>
      </c>
      <c r="D31" s="277"/>
      <c r="E31" s="98"/>
      <c r="G31" s="454">
        <v>6</v>
      </c>
      <c r="H31" s="145" t="s">
        <v>525</v>
      </c>
      <c r="I31" s="283"/>
      <c r="J31" s="579"/>
    </row>
    <row r="32" spans="2:10" x14ac:dyDescent="0.2">
      <c r="B32" s="454">
        <v>7</v>
      </c>
      <c r="C32" s="145" t="s">
        <v>526</v>
      </c>
      <c r="D32" s="277"/>
      <c r="E32" s="98"/>
      <c r="G32" s="454">
        <v>7</v>
      </c>
      <c r="H32" s="145" t="s">
        <v>526</v>
      </c>
      <c r="I32" s="283"/>
      <c r="J32" s="580"/>
    </row>
    <row r="33" spans="2:10" x14ac:dyDescent="0.2">
      <c r="B33" s="454">
        <v>8</v>
      </c>
      <c r="C33" s="145" t="s">
        <v>527</v>
      </c>
      <c r="D33" s="277"/>
      <c r="E33" s="98"/>
      <c r="G33" s="454">
        <v>8</v>
      </c>
      <c r="H33" s="145" t="s">
        <v>527</v>
      </c>
      <c r="I33" s="283"/>
      <c r="J33" s="580"/>
    </row>
    <row r="34" spans="2:10" x14ac:dyDescent="0.2">
      <c r="B34" s="454">
        <v>9</v>
      </c>
      <c r="C34" s="145" t="s">
        <v>528</v>
      </c>
      <c r="D34" s="277"/>
      <c r="E34" s="98"/>
      <c r="G34" s="454">
        <v>9</v>
      </c>
      <c r="H34" s="145" t="s">
        <v>528</v>
      </c>
      <c r="I34" s="283"/>
      <c r="J34" s="580"/>
    </row>
    <row r="35" spans="2:10" x14ac:dyDescent="0.2">
      <c r="B35" s="454">
        <v>10</v>
      </c>
      <c r="C35" s="145" t="s">
        <v>529</v>
      </c>
      <c r="D35" s="527"/>
      <c r="E35" s="577"/>
      <c r="G35" s="454">
        <v>10</v>
      </c>
      <c r="H35" s="145" t="s">
        <v>529</v>
      </c>
      <c r="I35" s="529"/>
      <c r="J35" s="581"/>
    </row>
    <row r="36" spans="2:10" ht="15" thickBot="1" x14ac:dyDescent="0.25">
      <c r="B36" s="455">
        <v>11</v>
      </c>
      <c r="C36" s="248" t="s">
        <v>530</v>
      </c>
      <c r="D36" s="558"/>
      <c r="E36" s="578"/>
      <c r="G36" s="455">
        <v>11</v>
      </c>
      <c r="H36" s="248" t="s">
        <v>530</v>
      </c>
      <c r="I36" s="559"/>
      <c r="J36" s="582"/>
    </row>
    <row r="37" spans="2:10" ht="15" thickBot="1" x14ac:dyDescent="0.25"/>
    <row r="38" spans="2:10" ht="15" x14ac:dyDescent="0.2">
      <c r="B38" s="595"/>
      <c r="C38" s="603"/>
      <c r="D38" s="303" t="str">
        <f>'Key inputs'!E34</f>
        <v>2023 UY</v>
      </c>
      <c r="E38" s="304" t="str">
        <f>D38</f>
        <v>2023 UY</v>
      </c>
      <c r="G38" s="595"/>
      <c r="H38" s="603"/>
      <c r="I38" s="303" t="str">
        <f>'Key inputs'!I34</f>
        <v>2022 UY</v>
      </c>
      <c r="J38" s="304" t="str">
        <f>I38</f>
        <v>2022 UY</v>
      </c>
    </row>
    <row r="39" spans="2:10" ht="45" x14ac:dyDescent="0.2">
      <c r="B39" s="600"/>
      <c r="C39" s="588">
        <f>C22</f>
        <v>2025</v>
      </c>
      <c r="D39" s="320" t="s">
        <v>632</v>
      </c>
      <c r="E39" s="332" t="s">
        <v>516</v>
      </c>
      <c r="G39" s="600"/>
      <c r="H39" s="588">
        <f>C39-1</f>
        <v>2024</v>
      </c>
      <c r="I39" s="320" t="s">
        <v>632</v>
      </c>
      <c r="J39" s="332" t="s">
        <v>516</v>
      </c>
    </row>
    <row r="40" spans="2:10" ht="15" x14ac:dyDescent="0.2">
      <c r="B40" s="601"/>
      <c r="C40" s="605"/>
      <c r="D40" s="315" t="s">
        <v>197</v>
      </c>
      <c r="E40" s="316" t="s">
        <v>198</v>
      </c>
      <c r="G40" s="601"/>
      <c r="H40" s="605"/>
      <c r="I40" s="315" t="s">
        <v>197</v>
      </c>
      <c r="J40" s="316" t="s">
        <v>198</v>
      </c>
    </row>
    <row r="41" spans="2:10" hidden="1" outlineLevel="1" x14ac:dyDescent="0.2">
      <c r="B41" s="427"/>
      <c r="C41" s="467" t="s">
        <v>192</v>
      </c>
      <c r="D41" s="428" t="s">
        <v>517</v>
      </c>
      <c r="E41" s="429" t="s">
        <v>518</v>
      </c>
      <c r="G41" s="427"/>
      <c r="H41" s="467" t="s">
        <v>192</v>
      </c>
      <c r="I41" s="428" t="s">
        <v>517</v>
      </c>
      <c r="J41" s="429" t="s">
        <v>518</v>
      </c>
    </row>
    <row r="42" spans="2:10" collapsed="1" x14ac:dyDescent="0.2">
      <c r="B42" s="454"/>
      <c r="C42" s="466" t="s">
        <v>519</v>
      </c>
      <c r="D42" s="246"/>
      <c r="E42" s="247"/>
      <c r="G42" s="454"/>
      <c r="H42" s="466" t="s">
        <v>519</v>
      </c>
      <c r="I42" s="246"/>
      <c r="J42" s="247"/>
    </row>
    <row r="43" spans="2:10" x14ac:dyDescent="0.2">
      <c r="B43" s="454">
        <v>1</v>
      </c>
      <c r="C43" s="145" t="s">
        <v>520</v>
      </c>
      <c r="D43" s="275"/>
      <c r="E43" s="576"/>
      <c r="G43" s="454">
        <v>1</v>
      </c>
      <c r="H43" s="145" t="s">
        <v>520</v>
      </c>
      <c r="I43" s="281"/>
      <c r="J43" s="580"/>
    </row>
    <row r="44" spans="2:10" x14ac:dyDescent="0.2">
      <c r="B44" s="454">
        <v>2</v>
      </c>
      <c r="C44" s="145" t="s">
        <v>521</v>
      </c>
      <c r="D44" s="277"/>
      <c r="E44" s="98"/>
      <c r="G44" s="454">
        <v>2</v>
      </c>
      <c r="H44" s="145" t="s">
        <v>521</v>
      </c>
      <c r="I44" s="283"/>
      <c r="J44" s="580"/>
    </row>
    <row r="45" spans="2:10" x14ac:dyDescent="0.2">
      <c r="B45" s="454">
        <v>3</v>
      </c>
      <c r="C45" s="145" t="s">
        <v>522</v>
      </c>
      <c r="D45" s="277"/>
      <c r="E45" s="98"/>
      <c r="G45" s="454">
        <v>3</v>
      </c>
      <c r="H45" s="145" t="s">
        <v>522</v>
      </c>
      <c r="I45" s="283"/>
      <c r="J45" s="580"/>
    </row>
    <row r="46" spans="2:10" x14ac:dyDescent="0.2">
      <c r="B46" s="454">
        <v>4</v>
      </c>
      <c r="C46" s="145" t="s">
        <v>523</v>
      </c>
      <c r="D46" s="277"/>
      <c r="E46" s="98"/>
      <c r="G46" s="454">
        <v>4</v>
      </c>
      <c r="H46" s="145" t="s">
        <v>523</v>
      </c>
      <c r="I46" s="283"/>
      <c r="J46" s="580"/>
    </row>
    <row r="47" spans="2:10" x14ac:dyDescent="0.2">
      <c r="B47" s="454">
        <v>5</v>
      </c>
      <c r="C47" s="145" t="s">
        <v>524</v>
      </c>
      <c r="D47" s="277"/>
      <c r="E47" s="98"/>
      <c r="G47" s="454">
        <v>5</v>
      </c>
      <c r="H47" s="145" t="s">
        <v>524</v>
      </c>
      <c r="I47" s="283"/>
      <c r="J47" s="580"/>
    </row>
    <row r="48" spans="2:10" x14ac:dyDescent="0.2">
      <c r="B48" s="454">
        <v>6</v>
      </c>
      <c r="C48" s="145" t="s">
        <v>525</v>
      </c>
      <c r="D48" s="277"/>
      <c r="E48" s="98"/>
      <c r="G48" s="454">
        <v>6</v>
      </c>
      <c r="H48" s="145" t="s">
        <v>525</v>
      </c>
      <c r="I48" s="283"/>
      <c r="J48" s="580"/>
    </row>
    <row r="49" spans="2:10" x14ac:dyDescent="0.2">
      <c r="B49" s="454">
        <v>7</v>
      </c>
      <c r="C49" s="145" t="s">
        <v>526</v>
      </c>
      <c r="D49" s="277"/>
      <c r="E49" s="98"/>
      <c r="G49" s="454">
        <v>7</v>
      </c>
      <c r="H49" s="145" t="s">
        <v>526</v>
      </c>
      <c r="I49" s="283"/>
      <c r="J49" s="580"/>
    </row>
    <row r="50" spans="2:10" x14ac:dyDescent="0.2">
      <c r="B50" s="454">
        <v>8</v>
      </c>
      <c r="C50" s="145" t="s">
        <v>527</v>
      </c>
      <c r="D50" s="277"/>
      <c r="E50" s="98"/>
      <c r="G50" s="454">
        <v>8</v>
      </c>
      <c r="H50" s="145" t="s">
        <v>527</v>
      </c>
      <c r="I50" s="283"/>
      <c r="J50" s="580"/>
    </row>
    <row r="51" spans="2:10" x14ac:dyDescent="0.2">
      <c r="B51" s="454">
        <v>9</v>
      </c>
      <c r="C51" s="145" t="s">
        <v>528</v>
      </c>
      <c r="D51" s="277"/>
      <c r="E51" s="98"/>
      <c r="G51" s="454">
        <v>9</v>
      </c>
      <c r="H51" s="145" t="s">
        <v>528</v>
      </c>
      <c r="I51" s="283"/>
      <c r="J51" s="580"/>
    </row>
    <row r="52" spans="2:10" x14ac:dyDescent="0.2">
      <c r="B52" s="454">
        <v>10</v>
      </c>
      <c r="C52" s="145" t="s">
        <v>529</v>
      </c>
      <c r="D52" s="527"/>
      <c r="E52" s="577"/>
      <c r="G52" s="454">
        <v>10</v>
      </c>
      <c r="H52" s="145" t="s">
        <v>529</v>
      </c>
      <c r="I52" s="529"/>
      <c r="J52" s="581"/>
    </row>
    <row r="53" spans="2:10" ht="15" thickBot="1" x14ac:dyDescent="0.25">
      <c r="B53" s="455">
        <v>11</v>
      </c>
      <c r="C53" s="248" t="s">
        <v>530</v>
      </c>
      <c r="D53" s="558"/>
      <c r="E53" s="578"/>
      <c r="G53" s="455">
        <v>11</v>
      </c>
      <c r="H53" s="248" t="s">
        <v>530</v>
      </c>
      <c r="I53" s="559"/>
      <c r="J53" s="582"/>
    </row>
    <row r="54" spans="2:10" ht="15" hidden="1" outlineLevel="1" thickBot="1" x14ac:dyDescent="0.25"/>
    <row r="55" spans="2:10" ht="15" hidden="1" outlineLevel="1" x14ac:dyDescent="0.2">
      <c r="B55" s="595"/>
      <c r="C55" s="603"/>
      <c r="D55" s="303" t="str">
        <f>LEFT(D38,4)-1&amp;" UY"</f>
        <v>2022 UY</v>
      </c>
      <c r="E55" s="304" t="str">
        <f>D55</f>
        <v>2022 UY</v>
      </c>
      <c r="G55" s="595"/>
      <c r="H55" s="603"/>
      <c r="I55" s="303" t="str">
        <f>LEFT(I38,4)-1&amp;" UY"</f>
        <v>2021 UY</v>
      </c>
      <c r="J55" s="304" t="str">
        <f>I55</f>
        <v>2021 UY</v>
      </c>
    </row>
    <row r="56" spans="2:10" ht="45" hidden="1" outlineLevel="1" x14ac:dyDescent="0.2">
      <c r="B56" s="600"/>
      <c r="C56" s="588">
        <f>C39</f>
        <v>2025</v>
      </c>
      <c r="D56" s="320" t="s">
        <v>632</v>
      </c>
      <c r="E56" s="332" t="s">
        <v>516</v>
      </c>
      <c r="G56" s="600"/>
      <c r="H56" s="588">
        <f>C56-1</f>
        <v>2024</v>
      </c>
      <c r="I56" s="320" t="s">
        <v>632</v>
      </c>
      <c r="J56" s="332" t="s">
        <v>516</v>
      </c>
    </row>
    <row r="57" spans="2:10" ht="15" hidden="1" outlineLevel="1" x14ac:dyDescent="0.2">
      <c r="B57" s="601"/>
      <c r="C57" s="605"/>
      <c r="D57" s="315" t="s">
        <v>199</v>
      </c>
      <c r="E57" s="316" t="s">
        <v>200</v>
      </c>
      <c r="G57" s="601"/>
      <c r="H57" s="605"/>
      <c r="I57" s="315" t="s">
        <v>199</v>
      </c>
      <c r="J57" s="316" t="s">
        <v>200</v>
      </c>
    </row>
    <row r="58" spans="2:10" hidden="1" outlineLevel="2" x14ac:dyDescent="0.2">
      <c r="B58" s="427"/>
      <c r="C58" s="467" t="s">
        <v>192</v>
      </c>
      <c r="D58" s="428" t="s">
        <v>517</v>
      </c>
      <c r="E58" s="429" t="s">
        <v>518</v>
      </c>
      <c r="G58" s="427"/>
      <c r="H58" s="467" t="s">
        <v>192</v>
      </c>
      <c r="I58" s="428" t="s">
        <v>517</v>
      </c>
      <c r="J58" s="429" t="s">
        <v>518</v>
      </c>
    </row>
    <row r="59" spans="2:10" hidden="1" outlineLevel="1" collapsed="1" x14ac:dyDescent="0.2">
      <c r="B59" s="454"/>
      <c r="C59" s="466" t="s">
        <v>519</v>
      </c>
      <c r="D59" s="246"/>
      <c r="E59" s="247"/>
      <c r="G59" s="454"/>
      <c r="H59" s="466" t="s">
        <v>519</v>
      </c>
      <c r="I59" s="246"/>
      <c r="J59" s="247"/>
    </row>
    <row r="60" spans="2:10" hidden="1" outlineLevel="1" x14ac:dyDescent="0.2">
      <c r="B60" s="454">
        <v>1</v>
      </c>
      <c r="C60" s="145" t="s">
        <v>520</v>
      </c>
      <c r="D60" s="275"/>
      <c r="E60" s="274"/>
      <c r="G60" s="454">
        <v>1</v>
      </c>
      <c r="H60" s="145" t="s">
        <v>520</v>
      </c>
      <c r="I60" s="281"/>
      <c r="J60" s="282"/>
    </row>
    <row r="61" spans="2:10" hidden="1" outlineLevel="1" x14ac:dyDescent="0.2">
      <c r="B61" s="454">
        <v>2</v>
      </c>
      <c r="C61" s="145" t="s">
        <v>521</v>
      </c>
      <c r="D61" s="277"/>
      <c r="E61" s="276"/>
      <c r="G61" s="454">
        <v>2</v>
      </c>
      <c r="H61" s="145" t="s">
        <v>521</v>
      </c>
      <c r="I61" s="283"/>
      <c r="J61" s="282"/>
    </row>
    <row r="62" spans="2:10" hidden="1" outlineLevel="1" x14ac:dyDescent="0.2">
      <c r="B62" s="454">
        <v>3</v>
      </c>
      <c r="C62" s="145" t="s">
        <v>522</v>
      </c>
      <c r="D62" s="277"/>
      <c r="E62" s="276"/>
      <c r="G62" s="454">
        <v>3</v>
      </c>
      <c r="H62" s="145" t="s">
        <v>522</v>
      </c>
      <c r="I62" s="283"/>
      <c r="J62" s="282"/>
    </row>
    <row r="63" spans="2:10" hidden="1" outlineLevel="1" x14ac:dyDescent="0.2">
      <c r="B63" s="454">
        <v>4</v>
      </c>
      <c r="C63" s="145" t="s">
        <v>523</v>
      </c>
      <c r="D63" s="277"/>
      <c r="E63" s="276"/>
      <c r="G63" s="454">
        <v>4</v>
      </c>
      <c r="H63" s="145" t="s">
        <v>523</v>
      </c>
      <c r="I63" s="283"/>
      <c r="J63" s="282"/>
    </row>
    <row r="64" spans="2:10" hidden="1" outlineLevel="1" x14ac:dyDescent="0.2">
      <c r="B64" s="454">
        <v>5</v>
      </c>
      <c r="C64" s="145" t="s">
        <v>524</v>
      </c>
      <c r="D64" s="277"/>
      <c r="E64" s="276"/>
      <c r="G64" s="454">
        <v>5</v>
      </c>
      <c r="H64" s="145" t="s">
        <v>524</v>
      </c>
      <c r="I64" s="283"/>
      <c r="J64" s="282"/>
    </row>
    <row r="65" spans="2:10" hidden="1" outlineLevel="1" x14ac:dyDescent="0.2">
      <c r="B65" s="454">
        <v>6</v>
      </c>
      <c r="C65" s="145" t="s">
        <v>525</v>
      </c>
      <c r="D65" s="277"/>
      <c r="E65" s="276"/>
      <c r="G65" s="454">
        <v>6</v>
      </c>
      <c r="H65" s="145" t="s">
        <v>525</v>
      </c>
      <c r="I65" s="283"/>
      <c r="J65" s="282"/>
    </row>
    <row r="66" spans="2:10" hidden="1" outlineLevel="1" x14ac:dyDescent="0.2">
      <c r="B66" s="454">
        <v>7</v>
      </c>
      <c r="C66" s="145" t="s">
        <v>526</v>
      </c>
      <c r="D66" s="277"/>
      <c r="E66" s="276"/>
      <c r="G66" s="454">
        <v>7</v>
      </c>
      <c r="H66" s="145" t="s">
        <v>526</v>
      </c>
      <c r="I66" s="283"/>
      <c r="J66" s="282"/>
    </row>
    <row r="67" spans="2:10" hidden="1" outlineLevel="1" x14ac:dyDescent="0.2">
      <c r="B67" s="454">
        <v>8</v>
      </c>
      <c r="C67" s="145" t="s">
        <v>527</v>
      </c>
      <c r="D67" s="277"/>
      <c r="E67" s="276"/>
      <c r="G67" s="454">
        <v>8</v>
      </c>
      <c r="H67" s="145" t="s">
        <v>527</v>
      </c>
      <c r="I67" s="283"/>
      <c r="J67" s="282"/>
    </row>
    <row r="68" spans="2:10" hidden="1" outlineLevel="1" x14ac:dyDescent="0.2">
      <c r="B68" s="454">
        <v>9</v>
      </c>
      <c r="C68" s="145" t="s">
        <v>528</v>
      </c>
      <c r="D68" s="277"/>
      <c r="E68" s="276"/>
      <c r="G68" s="454">
        <v>9</v>
      </c>
      <c r="H68" s="145" t="s">
        <v>528</v>
      </c>
      <c r="I68" s="283"/>
      <c r="J68" s="282"/>
    </row>
    <row r="69" spans="2:10" hidden="1" outlineLevel="1" x14ac:dyDescent="0.2">
      <c r="B69" s="454">
        <v>10</v>
      </c>
      <c r="C69" s="145" t="s">
        <v>529</v>
      </c>
      <c r="D69" s="527"/>
      <c r="E69" s="528"/>
      <c r="G69" s="454">
        <v>10</v>
      </c>
      <c r="H69" s="145" t="s">
        <v>529</v>
      </c>
      <c r="I69" s="529"/>
      <c r="J69" s="530"/>
    </row>
    <row r="70" spans="2:10" ht="15.75" hidden="1" outlineLevel="1" thickBot="1" x14ac:dyDescent="0.25">
      <c r="B70" s="455">
        <v>11</v>
      </c>
      <c r="C70" s="248" t="s">
        <v>530</v>
      </c>
      <c r="D70" s="279"/>
      <c r="E70" s="278"/>
      <c r="G70" s="455">
        <v>11</v>
      </c>
      <c r="H70" s="248" t="s">
        <v>530</v>
      </c>
      <c r="I70" s="280"/>
      <c r="J70" s="284"/>
    </row>
    <row r="71" spans="2:10" ht="15" hidden="1" outlineLevel="1" thickBot="1" x14ac:dyDescent="0.25"/>
    <row r="72" spans="2:10" ht="15" hidden="1" outlineLevel="1" x14ac:dyDescent="0.2">
      <c r="B72" s="595"/>
      <c r="C72" s="603"/>
      <c r="D72" s="303" t="str">
        <f>LEFT(D55,4)-1&amp;" UY"</f>
        <v>2021 UY</v>
      </c>
      <c r="E72" s="304" t="str">
        <f>D72</f>
        <v>2021 UY</v>
      </c>
      <c r="G72" s="595"/>
      <c r="H72" s="603"/>
      <c r="I72" s="303" t="str">
        <f>LEFT(I55,4)-1&amp;" UY"</f>
        <v>2020 UY</v>
      </c>
      <c r="J72" s="304" t="str">
        <f>I72</f>
        <v>2020 UY</v>
      </c>
    </row>
    <row r="73" spans="2:10" ht="45" hidden="1" outlineLevel="1" x14ac:dyDescent="0.2">
      <c r="B73" s="600"/>
      <c r="C73" s="588">
        <f>C56</f>
        <v>2025</v>
      </c>
      <c r="D73" s="320" t="s">
        <v>632</v>
      </c>
      <c r="E73" s="332" t="s">
        <v>516</v>
      </c>
      <c r="G73" s="600"/>
      <c r="H73" s="588">
        <f>C73-1</f>
        <v>2024</v>
      </c>
      <c r="I73" s="320" t="s">
        <v>632</v>
      </c>
      <c r="J73" s="332" t="s">
        <v>516</v>
      </c>
    </row>
    <row r="74" spans="2:10" ht="15" hidden="1" outlineLevel="1" x14ac:dyDescent="0.2">
      <c r="B74" s="601"/>
      <c r="C74" s="605"/>
      <c r="D74" s="315" t="s">
        <v>392</v>
      </c>
      <c r="E74" s="316" t="s">
        <v>393</v>
      </c>
      <c r="G74" s="601"/>
      <c r="H74" s="605"/>
      <c r="I74" s="315" t="s">
        <v>392</v>
      </c>
      <c r="J74" s="316" t="s">
        <v>393</v>
      </c>
    </row>
    <row r="75" spans="2:10" hidden="1" outlineLevel="2" x14ac:dyDescent="0.2">
      <c r="B75" s="427"/>
      <c r="C75" s="467" t="s">
        <v>192</v>
      </c>
      <c r="D75" s="428" t="s">
        <v>517</v>
      </c>
      <c r="E75" s="429" t="s">
        <v>518</v>
      </c>
      <c r="G75" s="427"/>
      <c r="H75" s="467" t="s">
        <v>192</v>
      </c>
      <c r="I75" s="428" t="s">
        <v>517</v>
      </c>
      <c r="J75" s="429" t="s">
        <v>518</v>
      </c>
    </row>
    <row r="76" spans="2:10" hidden="1" outlineLevel="1" collapsed="1" x14ac:dyDescent="0.2">
      <c r="B76" s="454"/>
      <c r="C76" s="466" t="s">
        <v>519</v>
      </c>
      <c r="D76" s="246"/>
      <c r="E76" s="247"/>
      <c r="G76" s="454"/>
      <c r="H76" s="466" t="s">
        <v>519</v>
      </c>
      <c r="I76" s="246"/>
      <c r="J76" s="247"/>
    </row>
    <row r="77" spans="2:10" hidden="1" outlineLevel="1" x14ac:dyDescent="0.2">
      <c r="B77" s="454">
        <v>1</v>
      </c>
      <c r="C77" s="145" t="s">
        <v>520</v>
      </c>
      <c r="D77" s="275"/>
      <c r="E77" s="274"/>
      <c r="G77" s="454">
        <v>1</v>
      </c>
      <c r="H77" s="145" t="s">
        <v>520</v>
      </c>
      <c r="I77" s="281"/>
      <c r="J77" s="282"/>
    </row>
    <row r="78" spans="2:10" hidden="1" outlineLevel="1" x14ac:dyDescent="0.2">
      <c r="B78" s="454">
        <v>2</v>
      </c>
      <c r="C78" s="145" t="s">
        <v>521</v>
      </c>
      <c r="D78" s="277"/>
      <c r="E78" s="276"/>
      <c r="G78" s="454">
        <v>2</v>
      </c>
      <c r="H78" s="145" t="s">
        <v>521</v>
      </c>
      <c r="I78" s="283"/>
      <c r="J78" s="282"/>
    </row>
    <row r="79" spans="2:10" hidden="1" outlineLevel="1" x14ac:dyDescent="0.2">
      <c r="B79" s="454">
        <v>3</v>
      </c>
      <c r="C79" s="145" t="s">
        <v>522</v>
      </c>
      <c r="D79" s="277"/>
      <c r="E79" s="276"/>
      <c r="G79" s="454">
        <v>3</v>
      </c>
      <c r="H79" s="145" t="s">
        <v>522</v>
      </c>
      <c r="I79" s="283"/>
      <c r="J79" s="282"/>
    </row>
    <row r="80" spans="2:10" hidden="1" outlineLevel="1" x14ac:dyDescent="0.2">
      <c r="B80" s="454">
        <v>4</v>
      </c>
      <c r="C80" s="145" t="s">
        <v>523</v>
      </c>
      <c r="D80" s="277"/>
      <c r="E80" s="276"/>
      <c r="G80" s="454">
        <v>4</v>
      </c>
      <c r="H80" s="145" t="s">
        <v>523</v>
      </c>
      <c r="I80" s="283"/>
      <c r="J80" s="282"/>
    </row>
    <row r="81" spans="2:10" hidden="1" outlineLevel="1" x14ac:dyDescent="0.2">
      <c r="B81" s="454">
        <v>5</v>
      </c>
      <c r="C81" s="145" t="s">
        <v>524</v>
      </c>
      <c r="D81" s="277"/>
      <c r="E81" s="276"/>
      <c r="G81" s="454">
        <v>5</v>
      </c>
      <c r="H81" s="145" t="s">
        <v>524</v>
      </c>
      <c r="I81" s="283"/>
      <c r="J81" s="282"/>
    </row>
    <row r="82" spans="2:10" hidden="1" outlineLevel="1" x14ac:dyDescent="0.2">
      <c r="B82" s="454">
        <v>6</v>
      </c>
      <c r="C82" s="145" t="s">
        <v>525</v>
      </c>
      <c r="D82" s="277"/>
      <c r="E82" s="276"/>
      <c r="G82" s="454">
        <v>6</v>
      </c>
      <c r="H82" s="145" t="s">
        <v>525</v>
      </c>
      <c r="I82" s="283"/>
      <c r="J82" s="282"/>
    </row>
    <row r="83" spans="2:10" hidden="1" outlineLevel="1" x14ac:dyDescent="0.2">
      <c r="B83" s="454">
        <v>7</v>
      </c>
      <c r="C83" s="145" t="s">
        <v>526</v>
      </c>
      <c r="D83" s="277"/>
      <c r="E83" s="276"/>
      <c r="G83" s="454">
        <v>7</v>
      </c>
      <c r="H83" s="145" t="s">
        <v>526</v>
      </c>
      <c r="I83" s="283"/>
      <c r="J83" s="282"/>
    </row>
    <row r="84" spans="2:10" hidden="1" outlineLevel="1" x14ac:dyDescent="0.2">
      <c r="B84" s="454">
        <v>8</v>
      </c>
      <c r="C84" s="145" t="s">
        <v>527</v>
      </c>
      <c r="D84" s="277"/>
      <c r="E84" s="276"/>
      <c r="G84" s="454">
        <v>8</v>
      </c>
      <c r="H84" s="145" t="s">
        <v>527</v>
      </c>
      <c r="I84" s="283"/>
      <c r="J84" s="282"/>
    </row>
    <row r="85" spans="2:10" hidden="1" outlineLevel="1" x14ac:dyDescent="0.2">
      <c r="B85" s="454">
        <v>9</v>
      </c>
      <c r="C85" s="145" t="s">
        <v>528</v>
      </c>
      <c r="D85" s="277"/>
      <c r="E85" s="276"/>
      <c r="G85" s="454">
        <v>9</v>
      </c>
      <c r="H85" s="145" t="s">
        <v>528</v>
      </c>
      <c r="I85" s="283"/>
      <c r="J85" s="282"/>
    </row>
    <row r="86" spans="2:10" hidden="1" outlineLevel="1" x14ac:dyDescent="0.2">
      <c r="B86" s="454">
        <v>10</v>
      </c>
      <c r="C86" s="145" t="s">
        <v>529</v>
      </c>
      <c r="D86" s="527"/>
      <c r="E86" s="528"/>
      <c r="G86" s="454">
        <v>10</v>
      </c>
      <c r="H86" s="145" t="s">
        <v>529</v>
      </c>
      <c r="I86" s="529"/>
      <c r="J86" s="530"/>
    </row>
    <row r="87" spans="2:10" ht="15.75" hidden="1" outlineLevel="1" thickBot="1" x14ac:dyDescent="0.25">
      <c r="B87" s="455">
        <v>11</v>
      </c>
      <c r="C87" s="248" t="s">
        <v>530</v>
      </c>
      <c r="D87" s="279"/>
      <c r="E87" s="278"/>
      <c r="G87" s="455">
        <v>11</v>
      </c>
      <c r="H87" s="248" t="s">
        <v>530</v>
      </c>
      <c r="I87" s="280"/>
      <c r="J87" s="284"/>
    </row>
    <row r="88" spans="2:10" ht="15" hidden="1" outlineLevel="1" thickBot="1" x14ac:dyDescent="0.25"/>
    <row r="89" spans="2:10" ht="15" hidden="1" outlineLevel="1" x14ac:dyDescent="0.2">
      <c r="B89" s="595"/>
      <c r="C89" s="603"/>
      <c r="D89" s="303" t="str">
        <f>LEFT(D72,4)-1&amp;" UY"</f>
        <v>2020 UY</v>
      </c>
      <c r="E89" s="304" t="str">
        <f>D89</f>
        <v>2020 UY</v>
      </c>
      <c r="G89" s="595"/>
      <c r="H89" s="603"/>
      <c r="I89" s="303" t="str">
        <f>LEFT(I72,4)-1&amp;" UY"</f>
        <v>2019 UY</v>
      </c>
      <c r="J89" s="304" t="str">
        <f>I89</f>
        <v>2019 UY</v>
      </c>
    </row>
    <row r="90" spans="2:10" ht="45" hidden="1" outlineLevel="1" x14ac:dyDescent="0.2">
      <c r="B90" s="600"/>
      <c r="C90" s="588">
        <f>C73</f>
        <v>2025</v>
      </c>
      <c r="D90" s="320" t="s">
        <v>632</v>
      </c>
      <c r="E90" s="332" t="s">
        <v>516</v>
      </c>
      <c r="G90" s="600"/>
      <c r="H90" s="588">
        <f>C90-1</f>
        <v>2024</v>
      </c>
      <c r="I90" s="320" t="s">
        <v>632</v>
      </c>
      <c r="J90" s="332" t="s">
        <v>516</v>
      </c>
    </row>
    <row r="91" spans="2:10" ht="15" hidden="1" outlineLevel="1" x14ac:dyDescent="0.2">
      <c r="B91" s="601"/>
      <c r="C91" s="605"/>
      <c r="D91" s="315" t="s">
        <v>394</v>
      </c>
      <c r="E91" s="316" t="s">
        <v>395</v>
      </c>
      <c r="G91" s="601"/>
      <c r="H91" s="605"/>
      <c r="I91" s="315" t="s">
        <v>394</v>
      </c>
      <c r="J91" s="316" t="s">
        <v>395</v>
      </c>
    </row>
    <row r="92" spans="2:10" hidden="1" outlineLevel="2" x14ac:dyDescent="0.2">
      <c r="B92" s="427"/>
      <c r="C92" s="467" t="s">
        <v>192</v>
      </c>
      <c r="D92" s="428" t="s">
        <v>517</v>
      </c>
      <c r="E92" s="429" t="s">
        <v>518</v>
      </c>
      <c r="G92" s="427"/>
      <c r="H92" s="467" t="s">
        <v>192</v>
      </c>
      <c r="I92" s="428" t="s">
        <v>517</v>
      </c>
      <c r="J92" s="429" t="s">
        <v>518</v>
      </c>
    </row>
    <row r="93" spans="2:10" hidden="1" outlineLevel="1" collapsed="1" x14ac:dyDescent="0.2">
      <c r="B93" s="454"/>
      <c r="C93" s="466" t="s">
        <v>519</v>
      </c>
      <c r="D93" s="246"/>
      <c r="E93" s="247"/>
      <c r="G93" s="454"/>
      <c r="H93" s="466" t="s">
        <v>519</v>
      </c>
      <c r="I93" s="246"/>
      <c r="J93" s="247"/>
    </row>
    <row r="94" spans="2:10" hidden="1" outlineLevel="1" x14ac:dyDescent="0.2">
      <c r="B94" s="454">
        <v>1</v>
      </c>
      <c r="C94" s="145" t="s">
        <v>520</v>
      </c>
      <c r="D94" s="275"/>
      <c r="E94" s="274"/>
      <c r="G94" s="454">
        <v>1</v>
      </c>
      <c r="H94" s="145" t="s">
        <v>520</v>
      </c>
      <c r="I94" s="281"/>
      <c r="J94" s="282"/>
    </row>
    <row r="95" spans="2:10" hidden="1" outlineLevel="1" x14ac:dyDescent="0.2">
      <c r="B95" s="454">
        <v>2</v>
      </c>
      <c r="C95" s="145" t="s">
        <v>521</v>
      </c>
      <c r="D95" s="277"/>
      <c r="E95" s="276"/>
      <c r="G95" s="454">
        <v>2</v>
      </c>
      <c r="H95" s="145" t="s">
        <v>521</v>
      </c>
      <c r="I95" s="283"/>
      <c r="J95" s="282"/>
    </row>
    <row r="96" spans="2:10" hidden="1" outlineLevel="1" x14ac:dyDescent="0.2">
      <c r="B96" s="454">
        <v>3</v>
      </c>
      <c r="C96" s="145" t="s">
        <v>522</v>
      </c>
      <c r="D96" s="277"/>
      <c r="E96" s="276"/>
      <c r="G96" s="454">
        <v>3</v>
      </c>
      <c r="H96" s="145" t="s">
        <v>522</v>
      </c>
      <c r="I96" s="283"/>
      <c r="J96" s="282"/>
    </row>
    <row r="97" spans="2:10" hidden="1" outlineLevel="1" x14ac:dyDescent="0.2">
      <c r="B97" s="454">
        <v>4</v>
      </c>
      <c r="C97" s="145" t="s">
        <v>523</v>
      </c>
      <c r="D97" s="277"/>
      <c r="E97" s="276"/>
      <c r="G97" s="454">
        <v>4</v>
      </c>
      <c r="H97" s="145" t="s">
        <v>523</v>
      </c>
      <c r="I97" s="283"/>
      <c r="J97" s="282"/>
    </row>
    <row r="98" spans="2:10" hidden="1" outlineLevel="1" x14ac:dyDescent="0.2">
      <c r="B98" s="454">
        <v>5</v>
      </c>
      <c r="C98" s="145" t="s">
        <v>524</v>
      </c>
      <c r="D98" s="277"/>
      <c r="E98" s="276"/>
      <c r="G98" s="454">
        <v>5</v>
      </c>
      <c r="H98" s="145" t="s">
        <v>524</v>
      </c>
      <c r="I98" s="283"/>
      <c r="J98" s="282"/>
    </row>
    <row r="99" spans="2:10" hidden="1" outlineLevel="1" x14ac:dyDescent="0.2">
      <c r="B99" s="454">
        <v>6</v>
      </c>
      <c r="C99" s="145" t="s">
        <v>525</v>
      </c>
      <c r="D99" s="277"/>
      <c r="E99" s="276"/>
      <c r="G99" s="454">
        <v>6</v>
      </c>
      <c r="H99" s="145" t="s">
        <v>525</v>
      </c>
      <c r="I99" s="283"/>
      <c r="J99" s="282"/>
    </row>
    <row r="100" spans="2:10" hidden="1" outlineLevel="1" x14ac:dyDescent="0.2">
      <c r="B100" s="454">
        <v>7</v>
      </c>
      <c r="C100" s="145" t="s">
        <v>526</v>
      </c>
      <c r="D100" s="277"/>
      <c r="E100" s="276"/>
      <c r="G100" s="454">
        <v>7</v>
      </c>
      <c r="H100" s="145" t="s">
        <v>526</v>
      </c>
      <c r="I100" s="283"/>
      <c r="J100" s="282"/>
    </row>
    <row r="101" spans="2:10" hidden="1" outlineLevel="1" x14ac:dyDescent="0.2">
      <c r="B101" s="454">
        <v>8</v>
      </c>
      <c r="C101" s="145" t="s">
        <v>527</v>
      </c>
      <c r="D101" s="277"/>
      <c r="E101" s="276"/>
      <c r="G101" s="454">
        <v>8</v>
      </c>
      <c r="H101" s="145" t="s">
        <v>527</v>
      </c>
      <c r="I101" s="283"/>
      <c r="J101" s="282"/>
    </row>
    <row r="102" spans="2:10" hidden="1" outlineLevel="1" x14ac:dyDescent="0.2">
      <c r="B102" s="454">
        <v>9</v>
      </c>
      <c r="C102" s="145" t="s">
        <v>528</v>
      </c>
      <c r="D102" s="277"/>
      <c r="E102" s="276"/>
      <c r="G102" s="454">
        <v>9</v>
      </c>
      <c r="H102" s="145" t="s">
        <v>528</v>
      </c>
      <c r="I102" s="283"/>
      <c r="J102" s="282"/>
    </row>
    <row r="103" spans="2:10" hidden="1" outlineLevel="1" x14ac:dyDescent="0.2">
      <c r="B103" s="454">
        <v>10</v>
      </c>
      <c r="C103" s="145" t="s">
        <v>529</v>
      </c>
      <c r="D103" s="527"/>
      <c r="E103" s="528"/>
      <c r="G103" s="454">
        <v>10</v>
      </c>
      <c r="H103" s="145" t="s">
        <v>529</v>
      </c>
      <c r="I103" s="529"/>
      <c r="J103" s="530"/>
    </row>
    <row r="104" spans="2:10" ht="15.75" hidden="1" outlineLevel="1" thickBot="1" x14ac:dyDescent="0.25">
      <c r="B104" s="455">
        <v>11</v>
      </c>
      <c r="C104" s="248" t="s">
        <v>530</v>
      </c>
      <c r="D104" s="279"/>
      <c r="E104" s="278"/>
      <c r="G104" s="455">
        <v>11</v>
      </c>
      <c r="H104" s="248" t="s">
        <v>530</v>
      </c>
      <c r="I104" s="280"/>
      <c r="J104" s="284"/>
    </row>
    <row r="105" spans="2:10" ht="15" hidden="1" outlineLevel="1" thickBot="1" x14ac:dyDescent="0.25"/>
    <row r="106" spans="2:10" ht="15" hidden="1" outlineLevel="1" x14ac:dyDescent="0.2">
      <c r="B106" s="595"/>
      <c r="C106" s="603"/>
      <c r="D106" s="303" t="str">
        <f>LEFT(D89,4)-1&amp;" UY"</f>
        <v>2019 UY</v>
      </c>
      <c r="E106" s="304" t="str">
        <f>D106</f>
        <v>2019 UY</v>
      </c>
      <c r="G106" s="595"/>
      <c r="H106" s="603"/>
      <c r="I106" s="303" t="str">
        <f>LEFT(I89,4)-1&amp;" UY"</f>
        <v>2018 UY</v>
      </c>
      <c r="J106" s="304" t="str">
        <f>I106</f>
        <v>2018 UY</v>
      </c>
    </row>
    <row r="107" spans="2:10" ht="45" hidden="1" outlineLevel="1" x14ac:dyDescent="0.2">
      <c r="B107" s="600"/>
      <c r="C107" s="588">
        <f>C90</f>
        <v>2025</v>
      </c>
      <c r="D107" s="320" t="s">
        <v>632</v>
      </c>
      <c r="E107" s="332" t="s">
        <v>516</v>
      </c>
      <c r="G107" s="600"/>
      <c r="H107" s="588">
        <f>C107-1</f>
        <v>2024</v>
      </c>
      <c r="I107" s="320" t="s">
        <v>632</v>
      </c>
      <c r="J107" s="332" t="s">
        <v>516</v>
      </c>
    </row>
    <row r="108" spans="2:10" ht="15" hidden="1" outlineLevel="1" x14ac:dyDescent="0.2">
      <c r="B108" s="601"/>
      <c r="C108" s="605"/>
      <c r="D108" s="315" t="s">
        <v>396</v>
      </c>
      <c r="E108" s="316" t="s">
        <v>397</v>
      </c>
      <c r="G108" s="601"/>
      <c r="H108" s="605"/>
      <c r="I108" s="315" t="s">
        <v>396</v>
      </c>
      <c r="J108" s="316" t="s">
        <v>397</v>
      </c>
    </row>
    <row r="109" spans="2:10" hidden="1" outlineLevel="2" x14ac:dyDescent="0.2">
      <c r="B109" s="427"/>
      <c r="C109" s="467" t="s">
        <v>192</v>
      </c>
      <c r="D109" s="428" t="s">
        <v>517</v>
      </c>
      <c r="E109" s="429" t="s">
        <v>518</v>
      </c>
      <c r="G109" s="427"/>
      <c r="H109" s="467" t="s">
        <v>192</v>
      </c>
      <c r="I109" s="428" t="s">
        <v>517</v>
      </c>
      <c r="J109" s="429" t="s">
        <v>518</v>
      </c>
    </row>
    <row r="110" spans="2:10" hidden="1" outlineLevel="1" collapsed="1" x14ac:dyDescent="0.2">
      <c r="B110" s="454"/>
      <c r="C110" s="466" t="s">
        <v>519</v>
      </c>
      <c r="D110" s="246"/>
      <c r="E110" s="247"/>
      <c r="G110" s="454"/>
      <c r="H110" s="466" t="s">
        <v>519</v>
      </c>
      <c r="I110" s="246"/>
      <c r="J110" s="247"/>
    </row>
    <row r="111" spans="2:10" hidden="1" outlineLevel="1" x14ac:dyDescent="0.2">
      <c r="B111" s="454">
        <v>1</v>
      </c>
      <c r="C111" s="145" t="s">
        <v>520</v>
      </c>
      <c r="D111" s="275"/>
      <c r="E111" s="274"/>
      <c r="G111" s="454">
        <v>1</v>
      </c>
      <c r="H111" s="145" t="s">
        <v>520</v>
      </c>
      <c r="I111" s="281"/>
      <c r="J111" s="282"/>
    </row>
    <row r="112" spans="2:10" hidden="1" outlineLevel="1" x14ac:dyDescent="0.2">
      <c r="B112" s="454">
        <v>2</v>
      </c>
      <c r="C112" s="145" t="s">
        <v>521</v>
      </c>
      <c r="D112" s="277"/>
      <c r="E112" s="276"/>
      <c r="G112" s="454">
        <v>2</v>
      </c>
      <c r="H112" s="145" t="s">
        <v>521</v>
      </c>
      <c r="I112" s="283"/>
      <c r="J112" s="282"/>
    </row>
    <row r="113" spans="2:10" hidden="1" outlineLevel="1" x14ac:dyDescent="0.2">
      <c r="B113" s="454">
        <v>3</v>
      </c>
      <c r="C113" s="145" t="s">
        <v>522</v>
      </c>
      <c r="D113" s="277"/>
      <c r="E113" s="276"/>
      <c r="G113" s="454">
        <v>3</v>
      </c>
      <c r="H113" s="145" t="s">
        <v>522</v>
      </c>
      <c r="I113" s="283"/>
      <c r="J113" s="282"/>
    </row>
    <row r="114" spans="2:10" hidden="1" outlineLevel="1" x14ac:dyDescent="0.2">
      <c r="B114" s="454">
        <v>4</v>
      </c>
      <c r="C114" s="145" t="s">
        <v>523</v>
      </c>
      <c r="D114" s="277"/>
      <c r="E114" s="276"/>
      <c r="G114" s="454">
        <v>4</v>
      </c>
      <c r="H114" s="145" t="s">
        <v>523</v>
      </c>
      <c r="I114" s="283"/>
      <c r="J114" s="282"/>
    </row>
    <row r="115" spans="2:10" hidden="1" outlineLevel="1" x14ac:dyDescent="0.2">
      <c r="B115" s="454">
        <v>5</v>
      </c>
      <c r="C115" s="145" t="s">
        <v>524</v>
      </c>
      <c r="D115" s="277"/>
      <c r="E115" s="276"/>
      <c r="G115" s="454">
        <v>5</v>
      </c>
      <c r="H115" s="145" t="s">
        <v>524</v>
      </c>
      <c r="I115" s="283"/>
      <c r="J115" s="282"/>
    </row>
    <row r="116" spans="2:10" hidden="1" outlineLevel="1" x14ac:dyDescent="0.2">
      <c r="B116" s="454">
        <v>6</v>
      </c>
      <c r="C116" s="145" t="s">
        <v>525</v>
      </c>
      <c r="D116" s="277"/>
      <c r="E116" s="276"/>
      <c r="G116" s="454">
        <v>6</v>
      </c>
      <c r="H116" s="145" t="s">
        <v>525</v>
      </c>
      <c r="I116" s="283"/>
      <c r="J116" s="282"/>
    </row>
    <row r="117" spans="2:10" hidden="1" outlineLevel="1" x14ac:dyDescent="0.2">
      <c r="B117" s="454">
        <v>7</v>
      </c>
      <c r="C117" s="145" t="s">
        <v>526</v>
      </c>
      <c r="D117" s="277"/>
      <c r="E117" s="276"/>
      <c r="G117" s="454">
        <v>7</v>
      </c>
      <c r="H117" s="145" t="s">
        <v>526</v>
      </c>
      <c r="I117" s="283"/>
      <c r="J117" s="282"/>
    </row>
    <row r="118" spans="2:10" hidden="1" outlineLevel="1" x14ac:dyDescent="0.2">
      <c r="B118" s="454">
        <v>8</v>
      </c>
      <c r="C118" s="145" t="s">
        <v>527</v>
      </c>
      <c r="D118" s="277"/>
      <c r="E118" s="276"/>
      <c r="G118" s="454">
        <v>8</v>
      </c>
      <c r="H118" s="145" t="s">
        <v>527</v>
      </c>
      <c r="I118" s="283"/>
      <c r="J118" s="282"/>
    </row>
    <row r="119" spans="2:10" hidden="1" outlineLevel="1" x14ac:dyDescent="0.2">
      <c r="B119" s="454">
        <v>9</v>
      </c>
      <c r="C119" s="145" t="s">
        <v>528</v>
      </c>
      <c r="D119" s="277"/>
      <c r="E119" s="276"/>
      <c r="G119" s="454">
        <v>9</v>
      </c>
      <c r="H119" s="145" t="s">
        <v>528</v>
      </c>
      <c r="I119" s="283"/>
      <c r="J119" s="282"/>
    </row>
    <row r="120" spans="2:10" hidden="1" outlineLevel="1" x14ac:dyDescent="0.2">
      <c r="B120" s="454">
        <v>10</v>
      </c>
      <c r="C120" s="145" t="s">
        <v>529</v>
      </c>
      <c r="D120" s="527"/>
      <c r="E120" s="528"/>
      <c r="G120" s="454">
        <v>10</v>
      </c>
      <c r="H120" s="145" t="s">
        <v>529</v>
      </c>
      <c r="I120" s="529"/>
      <c r="J120" s="530"/>
    </row>
    <row r="121" spans="2:10" ht="15.75" hidden="1" outlineLevel="1" thickBot="1" x14ac:dyDescent="0.25">
      <c r="B121" s="455">
        <v>11</v>
      </c>
      <c r="C121" s="248" t="s">
        <v>530</v>
      </c>
      <c r="D121" s="279"/>
      <c r="E121" s="278"/>
      <c r="G121" s="455">
        <v>11</v>
      </c>
      <c r="H121" s="248" t="s">
        <v>530</v>
      </c>
      <c r="I121" s="280"/>
      <c r="J121" s="284"/>
    </row>
    <row r="122" spans="2:10" collapsed="1" x14ac:dyDescent="0.2"/>
  </sheetData>
  <sheetProtection algorithmName="SHA-512" hashValue="x3Qb3OpGnS3fyNA7jUItDV07BtRiUjz2g+EAORM7cFnt6FFhbzh/ghn+CWN9d8wt42rqDsm+wIYm7uuOswrI2g==" saltValue="hmvEKfJEExyJPs5FVWkGzg==" spinCount="100000" sheet="1" formatColumns="0" formatRows="0" selectLockedCells="1"/>
  <hyperlinks>
    <hyperlink ref="E2" location="Content!A1" display="&lt;&lt;&lt; Back to ToC" xr:uid="{55C81EC4-6C00-4337-BFA7-FE1D38591EED}"/>
  </hyperlinks>
  <pageMargins left="0.7" right="0.7" top="0.75" bottom="0.75" header="0.3" footer="0.3"/>
  <pageSetup paperSize="9" scale="47" fitToHeight="0" orientation="landscape" r:id="rId1"/>
  <headerFooter>
    <oddFooter>&amp;C
_x000D_&amp;1#&amp;"Calibri"&amp;10&amp;K000000 Classification: Unclassified</oddFooter>
  </headerFooter>
  <rowBreaks count="1" manualBreakCount="1">
    <brk id="105" max="16383" man="1"/>
  </rowBreaks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3F12BD3-6439-465D-AF6E-DC53724B5F53}">
  <sheetPr codeName="Sheet21"/>
  <dimension ref="B1:N58"/>
  <sheetViews>
    <sheetView showGridLines="0" view="pageBreakPreview" zoomScale="85" zoomScaleNormal="100" zoomScaleSheetLayoutView="85" workbookViewId="0">
      <selection activeCell="E7" sqref="E7"/>
    </sheetView>
  </sheetViews>
  <sheetFormatPr defaultColWidth="9.28515625" defaultRowHeight="14.25" outlineLevelRow="1" outlineLevelCol="1" x14ac:dyDescent="0.2"/>
  <cols>
    <col min="1" max="1" width="3.7109375" style="9" customWidth="1"/>
    <col min="2" max="2" width="2.28515625" style="458" customWidth="1"/>
    <col min="3" max="3" width="32.5703125" style="9" bestFit="1" customWidth="1"/>
    <col min="4" max="4" width="21.5703125" style="9" hidden="1" customWidth="1" outlineLevel="1"/>
    <col min="5" max="5" width="20.7109375" style="9" customWidth="1" collapsed="1"/>
    <col min="6" max="8" width="20.7109375" style="9" customWidth="1"/>
    <col min="9" max="9" width="2.28515625" style="458" customWidth="1"/>
    <col min="10" max="10" width="32.5703125" style="9" bestFit="1" customWidth="1"/>
    <col min="11" max="11" width="21.5703125" style="9" hidden="1" customWidth="1" outlineLevel="1"/>
    <col min="12" max="12" width="20.7109375" style="9" customWidth="1" collapsed="1"/>
    <col min="13" max="14" width="20.7109375" style="9" customWidth="1"/>
    <col min="15" max="16384" width="9.28515625" style="9"/>
  </cols>
  <sheetData>
    <row r="1" spans="2:14" s="295" customFormat="1" x14ac:dyDescent="0.2">
      <c r="B1" s="453"/>
      <c r="I1" s="453"/>
    </row>
    <row r="2" spans="2:14" s="295" customFormat="1" ht="15" x14ac:dyDescent="0.2">
      <c r="B2" s="453"/>
      <c r="C2" s="293" t="s">
        <v>60</v>
      </c>
      <c r="D2" s="293"/>
      <c r="F2" s="301" t="s">
        <v>189</v>
      </c>
      <c r="I2" s="453"/>
      <c r="J2" s="293" t="str">
        <f>LEFT(L4,4) &amp; " - Discounted claims values "</f>
        <v>2024 - Discounted claims values </v>
      </c>
      <c r="K2" s="293"/>
      <c r="M2" s="301"/>
    </row>
    <row r="3" spans="2:14" s="295" customFormat="1" ht="15" thickBot="1" x14ac:dyDescent="0.25">
      <c r="B3" s="453"/>
      <c r="C3" s="294" t="str">
        <f>"Figures in thousands of "&amp;'Key inputs'!G28</f>
        <v>Figures in thousands of GBP</v>
      </c>
      <c r="D3" s="302"/>
      <c r="F3" s="301"/>
      <c r="I3" s="453"/>
      <c r="J3" s="294" t="str">
        <f>"Figures in thousands of "&amp;'Key inputs'!H28</f>
        <v>Figures in thousands of GBP</v>
      </c>
      <c r="K3" s="302"/>
      <c r="M3" s="301"/>
    </row>
    <row r="4" spans="2:14" s="295" customFormat="1" ht="15" x14ac:dyDescent="0.2">
      <c r="B4" s="611"/>
      <c r="C4" s="612"/>
      <c r="D4" s="409"/>
      <c r="E4" s="303" t="str">
        <f>'Key inputs'!C34</f>
        <v>2025 UY</v>
      </c>
      <c r="F4" s="322" t="str">
        <f>E4</f>
        <v>2025 UY</v>
      </c>
      <c r="G4" s="304" t="str">
        <f>F4</f>
        <v>2025 UY</v>
      </c>
      <c r="I4" s="611"/>
      <c r="J4" s="612"/>
      <c r="K4" s="409"/>
      <c r="L4" s="303" t="str">
        <f>'Key inputs'!G34</f>
        <v>2024 UY</v>
      </c>
      <c r="M4" s="322" t="str">
        <f>L4</f>
        <v>2024 UY</v>
      </c>
      <c r="N4" s="304" t="str">
        <f>M4</f>
        <v>2024 UY</v>
      </c>
    </row>
    <row r="5" spans="2:14" s="295" customFormat="1" ht="30" x14ac:dyDescent="0.2">
      <c r="B5" s="613"/>
      <c r="C5" s="591">
        <f>'Key inputs'!C33</f>
        <v>2025</v>
      </c>
      <c r="D5" s="410" t="s">
        <v>192</v>
      </c>
      <c r="E5" s="315" t="s">
        <v>531</v>
      </c>
      <c r="F5" s="314" t="s">
        <v>532</v>
      </c>
      <c r="G5" s="316" t="s">
        <v>533</v>
      </c>
      <c r="I5" s="613"/>
      <c r="J5" s="591">
        <f>C5-1</f>
        <v>2024</v>
      </c>
      <c r="K5" s="410" t="s">
        <v>192</v>
      </c>
      <c r="L5" s="315" t="s">
        <v>531</v>
      </c>
      <c r="M5" s="314" t="s">
        <v>532</v>
      </c>
      <c r="N5" s="316" t="s">
        <v>533</v>
      </c>
    </row>
    <row r="6" spans="2:14" s="295" customFormat="1" ht="13.5" customHeight="1" x14ac:dyDescent="0.2">
      <c r="B6" s="614"/>
      <c r="C6" s="615"/>
      <c r="D6" s="411"/>
      <c r="E6" s="315" t="s">
        <v>193</v>
      </c>
      <c r="F6" s="314" t="s">
        <v>194</v>
      </c>
      <c r="G6" s="316" t="s">
        <v>195</v>
      </c>
      <c r="I6" s="614"/>
      <c r="J6" s="615"/>
      <c r="K6" s="411"/>
      <c r="L6" s="315" t="s">
        <v>193</v>
      </c>
      <c r="M6" s="314" t="s">
        <v>194</v>
      </c>
      <c r="N6" s="316" t="s">
        <v>195</v>
      </c>
    </row>
    <row r="7" spans="2:14" ht="14.25" customHeight="1" x14ac:dyDescent="0.2">
      <c r="B7" s="454">
        <v>1</v>
      </c>
      <c r="C7" s="241" t="s">
        <v>534</v>
      </c>
      <c r="D7" s="412" t="s">
        <v>535</v>
      </c>
      <c r="E7" s="272"/>
      <c r="F7" s="273"/>
      <c r="G7" s="271">
        <f>SUM(E7:F7)</f>
        <v>0</v>
      </c>
      <c r="I7" s="454">
        <v>1</v>
      </c>
      <c r="J7" s="241" t="s">
        <v>534</v>
      </c>
      <c r="K7" s="412" t="s">
        <v>535</v>
      </c>
      <c r="L7" s="118"/>
      <c r="M7" s="111"/>
      <c r="N7" s="271">
        <f>SUM(L7:M7)</f>
        <v>0</v>
      </c>
    </row>
    <row r="8" spans="2:14" ht="14.25" customHeight="1" x14ac:dyDescent="0.2">
      <c r="B8" s="454">
        <v>2</v>
      </c>
      <c r="C8" s="241" t="s">
        <v>536</v>
      </c>
      <c r="D8" s="412" t="s">
        <v>535</v>
      </c>
      <c r="E8" s="272"/>
      <c r="F8" s="273"/>
      <c r="G8" s="270">
        <f t="shared" ref="G8" si="0">SUM(E8:F8)</f>
        <v>0</v>
      </c>
      <c r="I8" s="454">
        <v>2</v>
      </c>
      <c r="J8" s="241" t="s">
        <v>536</v>
      </c>
      <c r="K8" s="412" t="s">
        <v>535</v>
      </c>
      <c r="L8" s="118"/>
      <c r="M8" s="111"/>
      <c r="N8" s="270">
        <f t="shared" ref="N8" si="1">SUM(L8:M8)</f>
        <v>0</v>
      </c>
    </row>
    <row r="9" spans="2:14" ht="14.25" customHeight="1" thickBot="1" x14ac:dyDescent="0.25">
      <c r="B9" s="455">
        <v>3</v>
      </c>
      <c r="C9" s="346" t="s">
        <v>537</v>
      </c>
      <c r="D9" s="413" t="s">
        <v>535</v>
      </c>
      <c r="E9" s="439">
        <f>SUM(E7:E8)</f>
        <v>0</v>
      </c>
      <c r="F9" s="159">
        <f t="shared" ref="F9" si="2">SUM(F7:F8)</f>
        <v>0</v>
      </c>
      <c r="G9" s="160">
        <f>SUM(E9:F9)</f>
        <v>0</v>
      </c>
      <c r="I9" s="455">
        <v>3</v>
      </c>
      <c r="J9" s="346" t="s">
        <v>537</v>
      </c>
      <c r="K9" s="413" t="s">
        <v>535</v>
      </c>
      <c r="L9" s="439">
        <f>SUM(L7:L8)</f>
        <v>0</v>
      </c>
      <c r="M9" s="159">
        <f t="shared" ref="M9" si="3">SUM(M7:M8)</f>
        <v>0</v>
      </c>
      <c r="N9" s="160">
        <f>SUM(L9:M9)</f>
        <v>0</v>
      </c>
    </row>
    <row r="10" spans="2:14" ht="15.75" thickBot="1" x14ac:dyDescent="0.25">
      <c r="C10" s="242"/>
      <c r="D10" s="242"/>
      <c r="E10" s="243"/>
      <c r="F10" s="244"/>
      <c r="G10" s="244"/>
      <c r="H10" s="245"/>
      <c r="J10" s="242"/>
      <c r="K10" s="242"/>
      <c r="L10" s="243"/>
      <c r="M10" s="244"/>
      <c r="N10" s="244"/>
    </row>
    <row r="11" spans="2:14" s="295" customFormat="1" ht="15" x14ac:dyDescent="0.2">
      <c r="B11" s="611"/>
      <c r="C11" s="612"/>
      <c r="D11" s="409"/>
      <c r="E11" s="303" t="str">
        <f>'Key inputs'!D34</f>
        <v>2024 UY</v>
      </c>
      <c r="F11" s="322" t="str">
        <f>E11</f>
        <v>2024 UY</v>
      </c>
      <c r="G11" s="304" t="str">
        <f>F11</f>
        <v>2024 UY</v>
      </c>
      <c r="I11" s="752">
        <f>J5</f>
        <v>2024</v>
      </c>
      <c r="J11" s="753"/>
      <c r="K11" s="409"/>
      <c r="L11" s="303" t="str">
        <f>'Key inputs'!H34</f>
        <v>2023 UY</v>
      </c>
      <c r="M11" s="322" t="str">
        <f>L11</f>
        <v>2023 UY</v>
      </c>
      <c r="N11" s="304" t="str">
        <f>M11</f>
        <v>2023 UY</v>
      </c>
    </row>
    <row r="12" spans="2:14" s="295" customFormat="1" ht="30" x14ac:dyDescent="0.2">
      <c r="B12" s="613"/>
      <c r="C12" s="591">
        <f>C5</f>
        <v>2025</v>
      </c>
      <c r="D12" s="410" t="s">
        <v>192</v>
      </c>
      <c r="E12" s="315" t="s">
        <v>531</v>
      </c>
      <c r="F12" s="314" t="s">
        <v>532</v>
      </c>
      <c r="G12" s="316" t="s">
        <v>533</v>
      </c>
      <c r="I12" s="754"/>
      <c r="J12" s="755"/>
      <c r="K12" s="410" t="s">
        <v>192</v>
      </c>
      <c r="L12" s="315" t="s">
        <v>531</v>
      </c>
      <c r="M12" s="314" t="s">
        <v>532</v>
      </c>
      <c r="N12" s="316" t="s">
        <v>533</v>
      </c>
    </row>
    <row r="13" spans="2:14" s="295" customFormat="1" ht="13.5" customHeight="1" x14ac:dyDescent="0.2">
      <c r="B13" s="614"/>
      <c r="C13" s="615"/>
      <c r="D13" s="411"/>
      <c r="E13" s="315" t="s">
        <v>196</v>
      </c>
      <c r="F13" s="314" t="s">
        <v>197</v>
      </c>
      <c r="G13" s="316" t="s">
        <v>198</v>
      </c>
      <c r="I13" s="756"/>
      <c r="J13" s="757"/>
      <c r="K13" s="411"/>
      <c r="L13" s="315" t="s">
        <v>196</v>
      </c>
      <c r="M13" s="314" t="s">
        <v>197</v>
      </c>
      <c r="N13" s="316" t="s">
        <v>198</v>
      </c>
    </row>
    <row r="14" spans="2:14" ht="14.25" customHeight="1" x14ac:dyDescent="0.2">
      <c r="B14" s="454">
        <v>1</v>
      </c>
      <c r="C14" s="241" t="s">
        <v>534</v>
      </c>
      <c r="D14" s="412" t="s">
        <v>535</v>
      </c>
      <c r="E14" s="272"/>
      <c r="F14" s="273"/>
      <c r="G14" s="271">
        <f>SUM(E14:F14)</f>
        <v>0</v>
      </c>
      <c r="I14" s="454">
        <v>1</v>
      </c>
      <c r="J14" s="241" t="s">
        <v>534</v>
      </c>
      <c r="K14" s="412" t="s">
        <v>535</v>
      </c>
      <c r="L14" s="118"/>
      <c r="M14" s="111"/>
      <c r="N14" s="271">
        <f>SUM(L14:M14)</f>
        <v>0</v>
      </c>
    </row>
    <row r="15" spans="2:14" ht="14.25" customHeight="1" x14ac:dyDescent="0.2">
      <c r="B15" s="454">
        <v>2</v>
      </c>
      <c r="C15" s="241" t="s">
        <v>536</v>
      </c>
      <c r="D15" s="412" t="s">
        <v>535</v>
      </c>
      <c r="E15" s="272"/>
      <c r="F15" s="273"/>
      <c r="G15" s="270">
        <f t="shared" ref="G15" si="4">SUM(E15:F15)</f>
        <v>0</v>
      </c>
      <c r="I15" s="454">
        <v>2</v>
      </c>
      <c r="J15" s="241" t="s">
        <v>536</v>
      </c>
      <c r="K15" s="412" t="s">
        <v>535</v>
      </c>
      <c r="L15" s="118"/>
      <c r="M15" s="111"/>
      <c r="N15" s="270">
        <f t="shared" ref="N15" si="5">SUM(L15:M15)</f>
        <v>0</v>
      </c>
    </row>
    <row r="16" spans="2:14" ht="14.25" customHeight="1" thickBot="1" x14ac:dyDescent="0.25">
      <c r="B16" s="455">
        <v>3</v>
      </c>
      <c r="C16" s="346" t="s">
        <v>537</v>
      </c>
      <c r="D16" s="413" t="s">
        <v>535</v>
      </c>
      <c r="E16" s="439">
        <f>SUM(E14:E15)</f>
        <v>0</v>
      </c>
      <c r="F16" s="159">
        <f>SUM(F14:F15)</f>
        <v>0</v>
      </c>
      <c r="G16" s="160">
        <f>SUM(E16:F16)</f>
        <v>0</v>
      </c>
      <c r="I16" s="455">
        <v>3</v>
      </c>
      <c r="J16" s="346" t="s">
        <v>537</v>
      </c>
      <c r="K16" s="413" t="s">
        <v>535</v>
      </c>
      <c r="L16" s="439">
        <f>SUM(L14:L15)</f>
        <v>0</v>
      </c>
      <c r="M16" s="159">
        <f>SUM(M14:M15)</f>
        <v>0</v>
      </c>
      <c r="N16" s="160">
        <f>SUM(L16:M16)</f>
        <v>0</v>
      </c>
    </row>
    <row r="17" spans="2:14" ht="15" thickBot="1" x14ac:dyDescent="0.25"/>
    <row r="18" spans="2:14" s="295" customFormat="1" ht="15" x14ac:dyDescent="0.2">
      <c r="B18" s="611"/>
      <c r="C18" s="612"/>
      <c r="D18" s="409"/>
      <c r="E18" s="303" t="str">
        <f>'Key inputs'!E34</f>
        <v>2023 UY</v>
      </c>
      <c r="F18" s="322" t="str">
        <f>E18</f>
        <v>2023 UY</v>
      </c>
      <c r="G18" s="304" t="str">
        <f>F18</f>
        <v>2023 UY</v>
      </c>
      <c r="I18" s="752">
        <f>I11</f>
        <v>2024</v>
      </c>
      <c r="J18" s="753"/>
      <c r="K18" s="409"/>
      <c r="L18" s="303" t="str">
        <f>'Key inputs'!I34</f>
        <v>2022 UY</v>
      </c>
      <c r="M18" s="322" t="str">
        <f>L18</f>
        <v>2022 UY</v>
      </c>
      <c r="N18" s="304" t="str">
        <f>M18</f>
        <v>2022 UY</v>
      </c>
    </row>
    <row r="19" spans="2:14" s="295" customFormat="1" ht="30" x14ac:dyDescent="0.2">
      <c r="B19" s="613"/>
      <c r="C19" s="591">
        <f>C12</f>
        <v>2025</v>
      </c>
      <c r="D19" s="410" t="s">
        <v>192</v>
      </c>
      <c r="E19" s="315" t="s">
        <v>531</v>
      </c>
      <c r="F19" s="314" t="s">
        <v>532</v>
      </c>
      <c r="G19" s="316" t="s">
        <v>533</v>
      </c>
      <c r="I19" s="754"/>
      <c r="J19" s="755"/>
      <c r="K19" s="410" t="s">
        <v>192</v>
      </c>
      <c r="L19" s="315" t="s">
        <v>531</v>
      </c>
      <c r="M19" s="314" t="s">
        <v>532</v>
      </c>
      <c r="N19" s="316" t="s">
        <v>533</v>
      </c>
    </row>
    <row r="20" spans="2:14" s="295" customFormat="1" ht="13.5" customHeight="1" x14ac:dyDescent="0.2">
      <c r="B20" s="614"/>
      <c r="C20" s="615"/>
      <c r="D20" s="411"/>
      <c r="E20" s="315" t="s">
        <v>199</v>
      </c>
      <c r="F20" s="314" t="s">
        <v>200</v>
      </c>
      <c r="G20" s="316" t="s">
        <v>392</v>
      </c>
      <c r="I20" s="756"/>
      <c r="J20" s="757"/>
      <c r="K20" s="411"/>
      <c r="L20" s="315" t="s">
        <v>199</v>
      </c>
      <c r="M20" s="314" t="s">
        <v>200</v>
      </c>
      <c r="N20" s="316" t="s">
        <v>392</v>
      </c>
    </row>
    <row r="21" spans="2:14" ht="14.25" customHeight="1" x14ac:dyDescent="0.2">
      <c r="B21" s="454">
        <v>1</v>
      </c>
      <c r="C21" s="241" t="s">
        <v>534</v>
      </c>
      <c r="D21" s="412" t="s">
        <v>535</v>
      </c>
      <c r="E21" s="272"/>
      <c r="F21" s="273"/>
      <c r="G21" s="271">
        <f t="shared" ref="G21:G23" si="6">SUM(E21:F21)</f>
        <v>0</v>
      </c>
      <c r="I21" s="454">
        <v>1</v>
      </c>
      <c r="J21" s="241" t="s">
        <v>534</v>
      </c>
      <c r="K21" s="412" t="s">
        <v>535</v>
      </c>
      <c r="L21" s="118"/>
      <c r="M21" s="111"/>
      <c r="N21" s="271">
        <f t="shared" ref="N21:N23" si="7">SUM(L21:M21)</f>
        <v>0</v>
      </c>
    </row>
    <row r="22" spans="2:14" ht="14.25" customHeight="1" x14ac:dyDescent="0.2">
      <c r="B22" s="454">
        <v>2</v>
      </c>
      <c r="C22" s="241" t="s">
        <v>536</v>
      </c>
      <c r="D22" s="412" t="s">
        <v>535</v>
      </c>
      <c r="E22" s="272"/>
      <c r="F22" s="273"/>
      <c r="G22" s="270">
        <f t="shared" si="6"/>
        <v>0</v>
      </c>
      <c r="I22" s="454">
        <v>2</v>
      </c>
      <c r="J22" s="241" t="s">
        <v>536</v>
      </c>
      <c r="K22" s="412" t="s">
        <v>535</v>
      </c>
      <c r="L22" s="118"/>
      <c r="M22" s="111"/>
      <c r="N22" s="270">
        <f t="shared" si="7"/>
        <v>0</v>
      </c>
    </row>
    <row r="23" spans="2:14" ht="14.25" customHeight="1" thickBot="1" x14ac:dyDescent="0.25">
      <c r="B23" s="455">
        <v>3</v>
      </c>
      <c r="C23" s="346" t="s">
        <v>537</v>
      </c>
      <c r="D23" s="413" t="s">
        <v>535</v>
      </c>
      <c r="E23" s="439">
        <f>SUM(E21:E22)</f>
        <v>0</v>
      </c>
      <c r="F23" s="159">
        <f>SUM(F21:F22)</f>
        <v>0</v>
      </c>
      <c r="G23" s="160">
        <f t="shared" si="6"/>
        <v>0</v>
      </c>
      <c r="I23" s="455">
        <v>3</v>
      </c>
      <c r="J23" s="346" t="s">
        <v>537</v>
      </c>
      <c r="K23" s="413" t="s">
        <v>535</v>
      </c>
      <c r="L23" s="439">
        <f>SUM(L21:L22)</f>
        <v>0</v>
      </c>
      <c r="M23" s="159">
        <f>SUM(M21:M22)</f>
        <v>0</v>
      </c>
      <c r="N23" s="160">
        <f t="shared" si="7"/>
        <v>0</v>
      </c>
    </row>
    <row r="24" spans="2:14" ht="15" hidden="1" outlineLevel="1" thickBot="1" x14ac:dyDescent="0.25"/>
    <row r="25" spans="2:14" s="295" customFormat="1" ht="15" hidden="1" outlineLevel="1" x14ac:dyDescent="0.2">
      <c r="B25" s="611"/>
      <c r="C25" s="612"/>
      <c r="D25" s="409"/>
      <c r="E25" s="303" t="str">
        <f>LEFT(F18,4)-1&amp;" UY"</f>
        <v>2022 UY</v>
      </c>
      <c r="F25" s="322" t="str">
        <f>E25</f>
        <v>2022 UY</v>
      </c>
      <c r="G25" s="304" t="str">
        <f>F25</f>
        <v>2022 UY</v>
      </c>
      <c r="I25" s="752">
        <f>I18</f>
        <v>2024</v>
      </c>
      <c r="J25" s="753"/>
      <c r="K25" s="409"/>
      <c r="L25" s="303" t="str">
        <f>LEFT(M18,4)-1&amp;" UY"</f>
        <v>2021 UY</v>
      </c>
      <c r="M25" s="322" t="str">
        <f>L25</f>
        <v>2021 UY</v>
      </c>
      <c r="N25" s="304" t="str">
        <f>M25</f>
        <v>2021 UY</v>
      </c>
    </row>
    <row r="26" spans="2:14" s="295" customFormat="1" ht="30" hidden="1" outlineLevel="1" x14ac:dyDescent="0.2">
      <c r="B26" s="613"/>
      <c r="C26" s="591">
        <f>C19</f>
        <v>2025</v>
      </c>
      <c r="D26" s="410" t="s">
        <v>192</v>
      </c>
      <c r="E26" s="315" t="s">
        <v>531</v>
      </c>
      <c r="F26" s="314" t="s">
        <v>532</v>
      </c>
      <c r="G26" s="316" t="s">
        <v>533</v>
      </c>
      <c r="I26" s="754"/>
      <c r="J26" s="755"/>
      <c r="K26" s="410" t="s">
        <v>192</v>
      </c>
      <c r="L26" s="315" t="s">
        <v>531</v>
      </c>
      <c r="M26" s="314" t="s">
        <v>532</v>
      </c>
      <c r="N26" s="316" t="s">
        <v>533</v>
      </c>
    </row>
    <row r="27" spans="2:14" s="295" customFormat="1" ht="13.5" hidden="1" customHeight="1" outlineLevel="1" x14ac:dyDescent="0.2">
      <c r="B27" s="614"/>
      <c r="C27" s="615"/>
      <c r="D27" s="411"/>
      <c r="E27" s="315" t="s">
        <v>393</v>
      </c>
      <c r="F27" s="314" t="s">
        <v>394</v>
      </c>
      <c r="G27" s="316" t="s">
        <v>395</v>
      </c>
      <c r="I27" s="756"/>
      <c r="J27" s="757"/>
      <c r="K27" s="411"/>
      <c r="L27" s="315" t="s">
        <v>393</v>
      </c>
      <c r="M27" s="314" t="s">
        <v>394</v>
      </c>
      <c r="N27" s="316" t="s">
        <v>395</v>
      </c>
    </row>
    <row r="28" spans="2:14" ht="14.25" hidden="1" customHeight="1" outlineLevel="1" x14ac:dyDescent="0.2">
      <c r="B28" s="454">
        <v>1</v>
      </c>
      <c r="C28" s="241" t="s">
        <v>534</v>
      </c>
      <c r="D28" s="412" t="s">
        <v>535</v>
      </c>
      <c r="E28" s="272"/>
      <c r="F28" s="273"/>
      <c r="G28" s="271">
        <f t="shared" ref="G28:G30" si="8">SUM(E28:F28)</f>
        <v>0</v>
      </c>
      <c r="I28" s="454">
        <v>1</v>
      </c>
      <c r="J28" s="241" t="s">
        <v>534</v>
      </c>
      <c r="K28" s="412" t="s">
        <v>535</v>
      </c>
      <c r="L28" s="118"/>
      <c r="M28" s="111"/>
      <c r="N28" s="271">
        <f t="shared" ref="N28:N30" si="9">SUM(L28:M28)</f>
        <v>0</v>
      </c>
    </row>
    <row r="29" spans="2:14" ht="14.25" hidden="1" customHeight="1" outlineLevel="1" x14ac:dyDescent="0.2">
      <c r="B29" s="454">
        <v>2</v>
      </c>
      <c r="C29" s="241" t="s">
        <v>536</v>
      </c>
      <c r="D29" s="412" t="s">
        <v>535</v>
      </c>
      <c r="E29" s="272"/>
      <c r="F29" s="273"/>
      <c r="G29" s="270">
        <f t="shared" si="8"/>
        <v>0</v>
      </c>
      <c r="I29" s="454">
        <v>2</v>
      </c>
      <c r="J29" s="241" t="s">
        <v>536</v>
      </c>
      <c r="K29" s="412" t="s">
        <v>535</v>
      </c>
      <c r="L29" s="118"/>
      <c r="M29" s="111"/>
      <c r="N29" s="270">
        <f t="shared" si="9"/>
        <v>0</v>
      </c>
    </row>
    <row r="30" spans="2:14" ht="14.25" hidden="1" customHeight="1" outlineLevel="1" thickBot="1" x14ac:dyDescent="0.25">
      <c r="B30" s="455">
        <v>3</v>
      </c>
      <c r="C30" s="346" t="s">
        <v>537</v>
      </c>
      <c r="D30" s="413" t="s">
        <v>535</v>
      </c>
      <c r="E30" s="439">
        <f>SUM(E28:E29)</f>
        <v>0</v>
      </c>
      <c r="F30" s="159">
        <f>SUM(F28:F29)</f>
        <v>0</v>
      </c>
      <c r="G30" s="160">
        <f t="shared" si="8"/>
        <v>0</v>
      </c>
      <c r="I30" s="455">
        <v>3</v>
      </c>
      <c r="J30" s="346" t="s">
        <v>537</v>
      </c>
      <c r="K30" s="413" t="s">
        <v>535</v>
      </c>
      <c r="L30" s="439">
        <f>SUM(L28:L29)</f>
        <v>0</v>
      </c>
      <c r="M30" s="159">
        <f>SUM(M28:M29)</f>
        <v>0</v>
      </c>
      <c r="N30" s="160">
        <f t="shared" si="9"/>
        <v>0</v>
      </c>
    </row>
    <row r="31" spans="2:14" ht="15" hidden="1" outlineLevel="1" thickBot="1" x14ac:dyDescent="0.25"/>
    <row r="32" spans="2:14" s="295" customFormat="1" ht="15" hidden="1" outlineLevel="1" x14ac:dyDescent="0.2">
      <c r="B32" s="611"/>
      <c r="C32" s="612"/>
      <c r="D32" s="409"/>
      <c r="E32" s="303" t="str">
        <f>LEFT(E25,4)-1&amp;" UY"</f>
        <v>2021 UY</v>
      </c>
      <c r="F32" s="322" t="str">
        <f>E32</f>
        <v>2021 UY</v>
      </c>
      <c r="G32" s="304" t="str">
        <f>F32</f>
        <v>2021 UY</v>
      </c>
      <c r="I32" s="752">
        <f>I25</f>
        <v>2024</v>
      </c>
      <c r="J32" s="753"/>
      <c r="K32" s="409"/>
      <c r="L32" s="303" t="str">
        <f>LEFT(L25,4)-1&amp;" UY"</f>
        <v>2020 UY</v>
      </c>
      <c r="M32" s="322" t="str">
        <f>L32</f>
        <v>2020 UY</v>
      </c>
      <c r="N32" s="304" t="str">
        <f>M32</f>
        <v>2020 UY</v>
      </c>
    </row>
    <row r="33" spans="2:14" s="295" customFormat="1" ht="30" hidden="1" outlineLevel="1" x14ac:dyDescent="0.2">
      <c r="B33" s="613"/>
      <c r="C33" s="591">
        <f>C26</f>
        <v>2025</v>
      </c>
      <c r="D33" s="410" t="s">
        <v>192</v>
      </c>
      <c r="E33" s="315" t="s">
        <v>531</v>
      </c>
      <c r="F33" s="314" t="s">
        <v>532</v>
      </c>
      <c r="G33" s="316" t="s">
        <v>533</v>
      </c>
      <c r="I33" s="754"/>
      <c r="J33" s="755"/>
      <c r="K33" s="410" t="s">
        <v>192</v>
      </c>
      <c r="L33" s="315" t="s">
        <v>531</v>
      </c>
      <c r="M33" s="314" t="s">
        <v>532</v>
      </c>
      <c r="N33" s="316" t="s">
        <v>533</v>
      </c>
    </row>
    <row r="34" spans="2:14" s="295" customFormat="1" ht="13.5" hidden="1" customHeight="1" outlineLevel="1" x14ac:dyDescent="0.2">
      <c r="B34" s="614"/>
      <c r="C34" s="615"/>
      <c r="D34" s="411"/>
      <c r="E34" s="315" t="s">
        <v>396</v>
      </c>
      <c r="F34" s="314" t="s">
        <v>397</v>
      </c>
      <c r="G34" s="316" t="s">
        <v>398</v>
      </c>
      <c r="I34" s="756"/>
      <c r="J34" s="757"/>
      <c r="K34" s="411"/>
      <c r="L34" s="315" t="s">
        <v>396</v>
      </c>
      <c r="M34" s="314" t="s">
        <v>397</v>
      </c>
      <c r="N34" s="316" t="s">
        <v>398</v>
      </c>
    </row>
    <row r="35" spans="2:14" ht="14.25" hidden="1" customHeight="1" outlineLevel="1" x14ac:dyDescent="0.2">
      <c r="B35" s="454">
        <v>1</v>
      </c>
      <c r="C35" s="241" t="s">
        <v>534</v>
      </c>
      <c r="D35" s="412" t="s">
        <v>535</v>
      </c>
      <c r="E35" s="272"/>
      <c r="F35" s="273"/>
      <c r="G35" s="271">
        <f>SUM(E35:F35)</f>
        <v>0</v>
      </c>
      <c r="I35" s="454">
        <v>1</v>
      </c>
      <c r="J35" s="241" t="s">
        <v>534</v>
      </c>
      <c r="K35" s="412" t="s">
        <v>535</v>
      </c>
      <c r="L35" s="118"/>
      <c r="M35" s="111"/>
      <c r="N35" s="271">
        <f>SUM(L35:M35)</f>
        <v>0</v>
      </c>
    </row>
    <row r="36" spans="2:14" ht="14.25" hidden="1" customHeight="1" outlineLevel="1" x14ac:dyDescent="0.2">
      <c r="B36" s="454">
        <v>2</v>
      </c>
      <c r="C36" s="241" t="s">
        <v>536</v>
      </c>
      <c r="D36" s="412" t="s">
        <v>535</v>
      </c>
      <c r="E36" s="272"/>
      <c r="F36" s="273"/>
      <c r="G36" s="270">
        <f t="shared" ref="G36:G37" si="10">SUM(E36:F36)</f>
        <v>0</v>
      </c>
      <c r="I36" s="454">
        <v>2</v>
      </c>
      <c r="J36" s="241" t="s">
        <v>536</v>
      </c>
      <c r="K36" s="412" t="s">
        <v>535</v>
      </c>
      <c r="L36" s="118"/>
      <c r="M36" s="111"/>
      <c r="N36" s="270">
        <f t="shared" ref="N36:N37" si="11">SUM(L36:M36)</f>
        <v>0</v>
      </c>
    </row>
    <row r="37" spans="2:14" ht="14.25" hidden="1" customHeight="1" outlineLevel="1" thickBot="1" x14ac:dyDescent="0.25">
      <c r="B37" s="455">
        <v>3</v>
      </c>
      <c r="C37" s="346" t="s">
        <v>537</v>
      </c>
      <c r="D37" s="413" t="s">
        <v>535</v>
      </c>
      <c r="E37" s="439">
        <f>SUM(E35:E36)</f>
        <v>0</v>
      </c>
      <c r="F37" s="159">
        <f>SUM(F35:F36)</f>
        <v>0</v>
      </c>
      <c r="G37" s="160">
        <f t="shared" si="10"/>
        <v>0</v>
      </c>
      <c r="I37" s="455">
        <v>3</v>
      </c>
      <c r="J37" s="346" t="s">
        <v>537</v>
      </c>
      <c r="K37" s="413" t="s">
        <v>535</v>
      </c>
      <c r="L37" s="439">
        <f>SUM(L35:L36)</f>
        <v>0</v>
      </c>
      <c r="M37" s="159">
        <f>SUM(M35:M36)</f>
        <v>0</v>
      </c>
      <c r="N37" s="160">
        <f t="shared" si="11"/>
        <v>0</v>
      </c>
    </row>
    <row r="38" spans="2:14" ht="15" hidden="1" outlineLevel="1" thickBot="1" x14ac:dyDescent="0.25"/>
    <row r="39" spans="2:14" s="295" customFormat="1" ht="15" hidden="1" outlineLevel="1" x14ac:dyDescent="0.2">
      <c r="B39" s="611"/>
      <c r="C39" s="612"/>
      <c r="D39" s="409"/>
      <c r="E39" s="303" t="str">
        <f>LEFT(E32,4)-1&amp;" UY"</f>
        <v>2020 UY</v>
      </c>
      <c r="F39" s="322" t="str">
        <f>E39</f>
        <v>2020 UY</v>
      </c>
      <c r="G39" s="304" t="str">
        <f>F39</f>
        <v>2020 UY</v>
      </c>
      <c r="I39" s="752">
        <f>I32</f>
        <v>2024</v>
      </c>
      <c r="J39" s="753"/>
      <c r="K39" s="409"/>
      <c r="L39" s="303" t="str">
        <f>LEFT(L32,4)-1&amp;" UY"</f>
        <v>2019 UY</v>
      </c>
      <c r="M39" s="322" t="str">
        <f>L39</f>
        <v>2019 UY</v>
      </c>
      <c r="N39" s="304" t="str">
        <f>M39</f>
        <v>2019 UY</v>
      </c>
    </row>
    <row r="40" spans="2:14" s="295" customFormat="1" ht="30" hidden="1" outlineLevel="1" x14ac:dyDescent="0.2">
      <c r="B40" s="613"/>
      <c r="C40" s="591">
        <f>C33</f>
        <v>2025</v>
      </c>
      <c r="D40" s="410" t="s">
        <v>192</v>
      </c>
      <c r="E40" s="315" t="s">
        <v>531</v>
      </c>
      <c r="F40" s="314" t="s">
        <v>532</v>
      </c>
      <c r="G40" s="316" t="s">
        <v>533</v>
      </c>
      <c r="I40" s="754"/>
      <c r="J40" s="755"/>
      <c r="K40" s="410" t="s">
        <v>192</v>
      </c>
      <c r="L40" s="315" t="s">
        <v>531</v>
      </c>
      <c r="M40" s="314" t="s">
        <v>532</v>
      </c>
      <c r="N40" s="316" t="s">
        <v>533</v>
      </c>
    </row>
    <row r="41" spans="2:14" s="295" customFormat="1" ht="13.5" hidden="1" customHeight="1" outlineLevel="1" x14ac:dyDescent="0.2">
      <c r="B41" s="614"/>
      <c r="C41" s="615"/>
      <c r="D41" s="411"/>
      <c r="E41" s="315" t="s">
        <v>399</v>
      </c>
      <c r="F41" s="314" t="s">
        <v>400</v>
      </c>
      <c r="G41" s="316" t="s">
        <v>401</v>
      </c>
      <c r="I41" s="756"/>
      <c r="J41" s="757"/>
      <c r="K41" s="411"/>
      <c r="L41" s="315" t="s">
        <v>399</v>
      </c>
      <c r="M41" s="314" t="s">
        <v>400</v>
      </c>
      <c r="N41" s="316" t="s">
        <v>401</v>
      </c>
    </row>
    <row r="42" spans="2:14" ht="14.25" hidden="1" customHeight="1" outlineLevel="1" x14ac:dyDescent="0.2">
      <c r="B42" s="454">
        <v>1</v>
      </c>
      <c r="C42" s="241" t="s">
        <v>534</v>
      </c>
      <c r="D42" s="412" t="s">
        <v>535</v>
      </c>
      <c r="E42" s="272"/>
      <c r="F42" s="273"/>
      <c r="G42" s="271">
        <f t="shared" ref="G42:G44" si="12">SUM(E42:F42)</f>
        <v>0</v>
      </c>
      <c r="I42" s="454">
        <v>1</v>
      </c>
      <c r="J42" s="241" t="s">
        <v>534</v>
      </c>
      <c r="K42" s="412" t="s">
        <v>535</v>
      </c>
      <c r="L42" s="118"/>
      <c r="M42" s="111"/>
      <c r="N42" s="271">
        <f t="shared" ref="N42:N44" si="13">SUM(L42:M42)</f>
        <v>0</v>
      </c>
    </row>
    <row r="43" spans="2:14" ht="14.25" hidden="1" customHeight="1" outlineLevel="1" x14ac:dyDescent="0.2">
      <c r="B43" s="454">
        <v>2</v>
      </c>
      <c r="C43" s="241" t="s">
        <v>536</v>
      </c>
      <c r="D43" s="412" t="s">
        <v>535</v>
      </c>
      <c r="E43" s="272"/>
      <c r="F43" s="273"/>
      <c r="G43" s="270">
        <f t="shared" si="12"/>
        <v>0</v>
      </c>
      <c r="I43" s="454">
        <v>2</v>
      </c>
      <c r="J43" s="241" t="s">
        <v>536</v>
      </c>
      <c r="K43" s="412" t="s">
        <v>535</v>
      </c>
      <c r="L43" s="118"/>
      <c r="M43" s="111"/>
      <c r="N43" s="270">
        <f t="shared" si="13"/>
        <v>0</v>
      </c>
    </row>
    <row r="44" spans="2:14" ht="14.25" hidden="1" customHeight="1" outlineLevel="1" thickBot="1" x14ac:dyDescent="0.25">
      <c r="B44" s="455">
        <v>3</v>
      </c>
      <c r="C44" s="346" t="s">
        <v>537</v>
      </c>
      <c r="D44" s="413" t="s">
        <v>535</v>
      </c>
      <c r="E44" s="439">
        <f>SUM(E42:E43)</f>
        <v>0</v>
      </c>
      <c r="F44" s="159">
        <f>SUM(F42:F43)</f>
        <v>0</v>
      </c>
      <c r="G44" s="160">
        <f t="shared" si="12"/>
        <v>0</v>
      </c>
      <c r="I44" s="455">
        <v>3</v>
      </c>
      <c r="J44" s="346" t="s">
        <v>537</v>
      </c>
      <c r="K44" s="413" t="s">
        <v>535</v>
      </c>
      <c r="L44" s="439">
        <f>SUM(L42:L43)</f>
        <v>0</v>
      </c>
      <c r="M44" s="159">
        <f>SUM(M42:M43)</f>
        <v>0</v>
      </c>
      <c r="N44" s="160">
        <f t="shared" si="13"/>
        <v>0</v>
      </c>
    </row>
    <row r="45" spans="2:14" ht="15" hidden="1" outlineLevel="1" thickBot="1" x14ac:dyDescent="0.25"/>
    <row r="46" spans="2:14" s="295" customFormat="1" ht="15" hidden="1" outlineLevel="1" x14ac:dyDescent="0.2">
      <c r="B46" s="611"/>
      <c r="C46" s="612"/>
      <c r="D46" s="409"/>
      <c r="E46" s="303" t="str">
        <f>LEFT(E39,4)-1&amp;" UY"</f>
        <v>2019 UY</v>
      </c>
      <c r="F46" s="322" t="str">
        <f>E46</f>
        <v>2019 UY</v>
      </c>
      <c r="G46" s="304" t="str">
        <f>F46</f>
        <v>2019 UY</v>
      </c>
      <c r="I46" s="752">
        <f>I39</f>
        <v>2024</v>
      </c>
      <c r="J46" s="753"/>
      <c r="K46" s="409"/>
      <c r="L46" s="303" t="str">
        <f>LEFT(L39,4)-1&amp;" UY"</f>
        <v>2018 UY</v>
      </c>
      <c r="M46" s="322" t="str">
        <f>L46</f>
        <v>2018 UY</v>
      </c>
      <c r="N46" s="304" t="str">
        <f>M46</f>
        <v>2018 UY</v>
      </c>
    </row>
    <row r="47" spans="2:14" s="295" customFormat="1" ht="30" hidden="1" outlineLevel="1" x14ac:dyDescent="0.2">
      <c r="B47" s="613"/>
      <c r="C47" s="591">
        <f>C40</f>
        <v>2025</v>
      </c>
      <c r="D47" s="410" t="s">
        <v>192</v>
      </c>
      <c r="E47" s="315" t="s">
        <v>531</v>
      </c>
      <c r="F47" s="314" t="s">
        <v>532</v>
      </c>
      <c r="G47" s="316" t="s">
        <v>533</v>
      </c>
      <c r="I47" s="754"/>
      <c r="J47" s="755"/>
      <c r="K47" s="410" t="s">
        <v>192</v>
      </c>
      <c r="L47" s="315" t="s">
        <v>531</v>
      </c>
      <c r="M47" s="314" t="s">
        <v>532</v>
      </c>
      <c r="N47" s="316" t="s">
        <v>533</v>
      </c>
    </row>
    <row r="48" spans="2:14" s="295" customFormat="1" ht="13.5" hidden="1" customHeight="1" outlineLevel="1" x14ac:dyDescent="0.2">
      <c r="B48" s="614"/>
      <c r="C48" s="615"/>
      <c r="D48" s="411"/>
      <c r="E48" s="315" t="s">
        <v>402</v>
      </c>
      <c r="F48" s="314" t="s">
        <v>403</v>
      </c>
      <c r="G48" s="316" t="s">
        <v>404</v>
      </c>
      <c r="I48" s="756"/>
      <c r="J48" s="757"/>
      <c r="K48" s="411"/>
      <c r="L48" s="315" t="s">
        <v>402</v>
      </c>
      <c r="M48" s="314" t="s">
        <v>403</v>
      </c>
      <c r="N48" s="316" t="s">
        <v>404</v>
      </c>
    </row>
    <row r="49" spans="2:14" ht="14.25" hidden="1" customHeight="1" outlineLevel="1" x14ac:dyDescent="0.2">
      <c r="B49" s="454">
        <v>1</v>
      </c>
      <c r="C49" s="241" t="s">
        <v>534</v>
      </c>
      <c r="D49" s="412" t="s">
        <v>535</v>
      </c>
      <c r="E49" s="272"/>
      <c r="F49" s="273"/>
      <c r="G49" s="271">
        <f>SUM(E49:F49)</f>
        <v>0</v>
      </c>
      <c r="I49" s="454">
        <v>1</v>
      </c>
      <c r="J49" s="241" t="s">
        <v>534</v>
      </c>
      <c r="K49" s="412" t="s">
        <v>535</v>
      </c>
      <c r="L49" s="118"/>
      <c r="M49" s="111"/>
      <c r="N49" s="271">
        <f>SUM(L49:M49)</f>
        <v>0</v>
      </c>
    </row>
    <row r="50" spans="2:14" ht="14.25" hidden="1" customHeight="1" outlineLevel="1" x14ac:dyDescent="0.2">
      <c r="B50" s="454">
        <v>2</v>
      </c>
      <c r="C50" s="241" t="s">
        <v>536</v>
      </c>
      <c r="D50" s="412" t="s">
        <v>535</v>
      </c>
      <c r="E50" s="272"/>
      <c r="F50" s="273"/>
      <c r="G50" s="270">
        <f t="shared" ref="G50:G51" si="14">SUM(E50:F50)</f>
        <v>0</v>
      </c>
      <c r="I50" s="454">
        <v>2</v>
      </c>
      <c r="J50" s="241" t="s">
        <v>536</v>
      </c>
      <c r="K50" s="412" t="s">
        <v>535</v>
      </c>
      <c r="L50" s="118"/>
      <c r="M50" s="111"/>
      <c r="N50" s="270">
        <f t="shared" ref="N50:N51" si="15">SUM(L50:M50)</f>
        <v>0</v>
      </c>
    </row>
    <row r="51" spans="2:14" ht="14.25" hidden="1" customHeight="1" outlineLevel="1" thickBot="1" x14ac:dyDescent="0.25">
      <c r="B51" s="455">
        <v>3</v>
      </c>
      <c r="C51" s="346" t="s">
        <v>537</v>
      </c>
      <c r="D51" s="413" t="s">
        <v>535</v>
      </c>
      <c r="E51" s="439">
        <f>SUM(E49:E50)</f>
        <v>0</v>
      </c>
      <c r="F51" s="159">
        <f>SUM(F49:F50)</f>
        <v>0</v>
      </c>
      <c r="G51" s="160">
        <f t="shared" si="14"/>
        <v>0</v>
      </c>
      <c r="I51" s="455">
        <v>3</v>
      </c>
      <c r="J51" s="346" t="s">
        <v>537</v>
      </c>
      <c r="K51" s="413" t="s">
        <v>535</v>
      </c>
      <c r="L51" s="439">
        <f>SUM(L49:L50)</f>
        <v>0</v>
      </c>
      <c r="M51" s="159">
        <f>SUM(M49:M50)</f>
        <v>0</v>
      </c>
      <c r="N51" s="160">
        <f t="shared" si="15"/>
        <v>0</v>
      </c>
    </row>
    <row r="52" spans="2:14" ht="15" collapsed="1" thickBot="1" x14ac:dyDescent="0.25"/>
    <row r="53" spans="2:14" ht="15" x14ac:dyDescent="0.2">
      <c r="B53" s="611"/>
      <c r="C53" s="612"/>
      <c r="D53" s="409"/>
      <c r="E53" s="303" t="str">
        <f>'Key inputs'!F34</f>
        <v>Total</v>
      </c>
      <c r="F53" s="340" t="str">
        <f>E53</f>
        <v>Total</v>
      </c>
      <c r="G53" s="343" t="str">
        <f>F53</f>
        <v>Total</v>
      </c>
      <c r="I53" s="752">
        <f>I46</f>
        <v>2024</v>
      </c>
      <c r="J53" s="753"/>
      <c r="K53" s="409"/>
      <c r="L53" s="303" t="str">
        <f>E53</f>
        <v>Total</v>
      </c>
      <c r="M53" s="340" t="str">
        <f>L53</f>
        <v>Total</v>
      </c>
      <c r="N53" s="343" t="str">
        <f>M53</f>
        <v>Total</v>
      </c>
    </row>
    <row r="54" spans="2:14" ht="30" x14ac:dyDescent="0.2">
      <c r="B54" s="613"/>
      <c r="C54" s="591">
        <f>C47</f>
        <v>2025</v>
      </c>
      <c r="D54" s="410" t="s">
        <v>192</v>
      </c>
      <c r="E54" s="315" t="s">
        <v>531</v>
      </c>
      <c r="F54" s="314" t="s">
        <v>532</v>
      </c>
      <c r="G54" s="316" t="s">
        <v>533</v>
      </c>
      <c r="I54" s="754"/>
      <c r="J54" s="755"/>
      <c r="K54" s="410" t="s">
        <v>192</v>
      </c>
      <c r="L54" s="315" t="s">
        <v>531</v>
      </c>
      <c r="M54" s="314" t="s">
        <v>532</v>
      </c>
      <c r="N54" s="316" t="s">
        <v>533</v>
      </c>
    </row>
    <row r="55" spans="2:14" ht="15" x14ac:dyDescent="0.2">
      <c r="B55" s="614"/>
      <c r="C55" s="615"/>
      <c r="D55" s="411"/>
      <c r="E55" s="315" t="s">
        <v>405</v>
      </c>
      <c r="F55" s="314" t="s">
        <v>406</v>
      </c>
      <c r="G55" s="316" t="s">
        <v>407</v>
      </c>
      <c r="I55" s="756"/>
      <c r="J55" s="757"/>
      <c r="K55" s="411"/>
      <c r="L55" s="315" t="s">
        <v>405</v>
      </c>
      <c r="M55" s="314" t="s">
        <v>406</v>
      </c>
      <c r="N55" s="316" t="s">
        <v>407</v>
      </c>
    </row>
    <row r="56" spans="2:14" ht="14.25" customHeight="1" x14ac:dyDescent="0.2">
      <c r="B56" s="454">
        <v>1</v>
      </c>
      <c r="C56" s="241" t="s">
        <v>534</v>
      </c>
      <c r="D56" s="412" t="s">
        <v>535</v>
      </c>
      <c r="E56" s="468">
        <f t="shared" ref="E56:G58" si="16">SUM(E7,E14,E21,E28,E35,E42,E49)</f>
        <v>0</v>
      </c>
      <c r="F56" s="469">
        <f t="shared" si="16"/>
        <v>0</v>
      </c>
      <c r="G56" s="271">
        <f t="shared" si="16"/>
        <v>0</v>
      </c>
      <c r="I56" s="454">
        <v>1</v>
      </c>
      <c r="J56" s="241" t="s">
        <v>534</v>
      </c>
      <c r="K56" s="412" t="s">
        <v>535</v>
      </c>
      <c r="L56" s="468">
        <f t="shared" ref="L56:N58" si="17">SUM(L7,L14,L21,L28,L35,L42,L49)</f>
        <v>0</v>
      </c>
      <c r="M56" s="469">
        <f t="shared" si="17"/>
        <v>0</v>
      </c>
      <c r="N56" s="271">
        <f t="shared" si="17"/>
        <v>0</v>
      </c>
    </row>
    <row r="57" spans="2:14" ht="14.25" customHeight="1" x14ac:dyDescent="0.2">
      <c r="B57" s="454">
        <v>2</v>
      </c>
      <c r="C57" s="241" t="s">
        <v>536</v>
      </c>
      <c r="D57" s="412" t="s">
        <v>535</v>
      </c>
      <c r="E57" s="468">
        <f t="shared" si="16"/>
        <v>0</v>
      </c>
      <c r="F57" s="469">
        <f t="shared" si="16"/>
        <v>0</v>
      </c>
      <c r="G57" s="270">
        <f t="shared" si="16"/>
        <v>0</v>
      </c>
      <c r="I57" s="454">
        <v>2</v>
      </c>
      <c r="J57" s="241" t="s">
        <v>536</v>
      </c>
      <c r="K57" s="412" t="s">
        <v>535</v>
      </c>
      <c r="L57" s="468">
        <f t="shared" si="17"/>
        <v>0</v>
      </c>
      <c r="M57" s="469">
        <f t="shared" si="17"/>
        <v>0</v>
      </c>
      <c r="N57" s="270">
        <f t="shared" si="17"/>
        <v>0</v>
      </c>
    </row>
    <row r="58" spans="2:14" ht="14.25" customHeight="1" thickBot="1" x14ac:dyDescent="0.25">
      <c r="B58" s="455">
        <v>3</v>
      </c>
      <c r="C58" s="346" t="s">
        <v>537</v>
      </c>
      <c r="D58" s="413" t="s">
        <v>535</v>
      </c>
      <c r="E58" s="439">
        <f t="shared" si="16"/>
        <v>0</v>
      </c>
      <c r="F58" s="159">
        <f t="shared" si="16"/>
        <v>0</v>
      </c>
      <c r="G58" s="160">
        <f t="shared" si="16"/>
        <v>0</v>
      </c>
      <c r="I58" s="455">
        <v>3</v>
      </c>
      <c r="J58" s="346" t="s">
        <v>537</v>
      </c>
      <c r="K58" s="413" t="s">
        <v>535</v>
      </c>
      <c r="L58" s="439">
        <f t="shared" si="17"/>
        <v>0</v>
      </c>
      <c r="M58" s="159">
        <f t="shared" si="17"/>
        <v>0</v>
      </c>
      <c r="N58" s="160">
        <f t="shared" si="17"/>
        <v>0</v>
      </c>
    </row>
  </sheetData>
  <sheetProtection algorithmName="SHA-512" hashValue="3WZjnVY2a6/RMpePcavCN+jzVsLYXrM9EgYG1TnSvjzIFEf6DBERZ69cYm6q1j3b6coVS+bdvf87fJrk+R2SGg==" saltValue="9WkgVrt2QwAUSzATkpCSjw==" spinCount="100000" sheet="1" formatColumns="0" formatRows="0" selectLockedCells="1"/>
  <mergeCells count="7">
    <mergeCell ref="I46:J48"/>
    <mergeCell ref="I53:J55"/>
    <mergeCell ref="I11:J13"/>
    <mergeCell ref="I18:J20"/>
    <mergeCell ref="I25:J27"/>
    <mergeCell ref="I32:J34"/>
    <mergeCell ref="I39:J41"/>
  </mergeCells>
  <hyperlinks>
    <hyperlink ref="F2" location="Content!A1" display="&lt;&lt;&lt; Back to ToC" xr:uid="{089BC056-A8F3-4341-B8CF-3ED875FC1A42}"/>
  </hyperlinks>
  <pageMargins left="0.7" right="0.7" top="0.75" bottom="0.75" header="0.3" footer="0.3"/>
  <pageSetup paperSize="9" scale="47" fitToHeight="0" orientation="landscape" r:id="rId1"/>
  <headerFooter>
    <oddFooter>&amp;C
_x000D_&amp;1#&amp;"Calibri"&amp;10&amp;K000000 Classification: Unclassified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3A011F8-E7CE-4117-89E1-175476A4F18E}">
  <sheetPr codeName="Sheet23">
    <tabColor rgb="FF92D050"/>
  </sheetPr>
  <dimension ref="C2"/>
  <sheetViews>
    <sheetView showGridLines="0" workbookViewId="0">
      <selection activeCell="Q15" sqref="Q15"/>
    </sheetView>
  </sheetViews>
  <sheetFormatPr defaultRowHeight="15" x14ac:dyDescent="0.25"/>
  <sheetData>
    <row r="2" spans="3:3" x14ac:dyDescent="0.25">
      <c r="C2" s="6" t="s">
        <v>189</v>
      </c>
    </row>
  </sheetData>
  <sheetProtection algorithmName="SHA-512" hashValue="p5srWQxJXLFiift40sNw9Tq8V1XUUmR1vkjCxDy2j9B9KVnekFFtPr6/oZ7B1CWBbopYR+djrMw0ZCOR9ZKOmA==" saltValue="Nd7N/1LsjMLFkJbe85J3kw==" spinCount="100000" sheet="1" objects="1" scenarios="1"/>
  <hyperlinks>
    <hyperlink ref="C2" location="Content!A1" display="&lt;&lt;&lt; Back to ToC" xr:uid="{82B127FC-5BCD-45D5-8CBE-DD7CB5A9AAAA}"/>
  </hyperlinks>
  <pageMargins left="0.7" right="0.7" top="0.75" bottom="0.75" header="0.3" footer="0.3"/>
  <pageSetup paperSize="9" orientation="portrait" r:id="rId1"/>
  <headerFooter>
    <oddFooter>&amp;C_x000D_&amp;1#&amp;"Calibri"&amp;10&amp;K000000 Classification: Unclassified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E22193B-491E-48D2-A12B-409C6E3BEEFE}">
  <sheetPr codeName="Sheet24"/>
  <dimension ref="B1:R172"/>
  <sheetViews>
    <sheetView showGridLines="0" view="pageBreakPreview" topLeftCell="A17" zoomScale="55" zoomScaleNormal="55" zoomScaleSheetLayoutView="55" workbookViewId="0">
      <selection activeCell="G35" sqref="G35"/>
    </sheetView>
  </sheetViews>
  <sheetFormatPr defaultColWidth="8.7109375" defaultRowHeight="14.25" outlineLevelRow="2" x14ac:dyDescent="0.2"/>
  <cols>
    <col min="1" max="1" width="3.7109375" style="9" customWidth="1"/>
    <col min="2" max="2" width="4" style="458" bestFit="1" customWidth="1"/>
    <col min="3" max="3" width="53.42578125" style="9" bestFit="1" customWidth="1"/>
    <col min="4" max="9" width="26.28515625" style="9" customWidth="1"/>
    <col min="10" max="10" width="21.7109375" style="9" customWidth="1"/>
    <col min="11" max="11" width="5.28515625" style="458" customWidth="1"/>
    <col min="12" max="12" width="44.7109375" style="9" bestFit="1" customWidth="1"/>
    <col min="13" max="14" width="28.28515625" style="9" bestFit="1" customWidth="1"/>
    <col min="15" max="15" width="26.28515625" style="9" bestFit="1" customWidth="1"/>
    <col min="16" max="16" width="30.5703125" style="9" bestFit="1" customWidth="1"/>
    <col min="17" max="17" width="24.7109375" style="9" bestFit="1" customWidth="1"/>
    <col min="18" max="18" width="24.28515625" style="9" bestFit="1" customWidth="1"/>
    <col min="19" max="16384" width="8.7109375" style="9"/>
  </cols>
  <sheetData>
    <row r="1" spans="2:18" s="295" customFormat="1" x14ac:dyDescent="0.2">
      <c r="B1" s="453"/>
      <c r="K1" s="453"/>
    </row>
    <row r="2" spans="2:18" s="295" customFormat="1" ht="15" x14ac:dyDescent="0.2">
      <c r="B2" s="453"/>
      <c r="C2" s="293" t="s">
        <v>153</v>
      </c>
      <c r="E2" s="301" t="s">
        <v>189</v>
      </c>
      <c r="K2" s="475"/>
      <c r="L2" s="293" t="str">
        <f>LEFT(L5,4) &amp; " - Analysis of underwriting results "</f>
        <v>2024 - Analysis of underwriting results </v>
      </c>
    </row>
    <row r="3" spans="2:18" s="295" customFormat="1" ht="15" thickBot="1" x14ac:dyDescent="0.25">
      <c r="B3" s="453"/>
      <c r="C3" s="294" t="str">
        <f>"Figures in thousands of "&amp;'Key inputs'!G28</f>
        <v>Figures in thousands of GBP</v>
      </c>
      <c r="E3" s="301"/>
      <c r="K3" s="476"/>
      <c r="L3" s="294" t="str">
        <f>"Figures in thousands of "&amp;'Key inputs'!H28</f>
        <v>Figures in thousands of GBP</v>
      </c>
    </row>
    <row r="4" spans="2:18" s="295" customFormat="1" ht="15" x14ac:dyDescent="0.2">
      <c r="B4" s="595"/>
      <c r="C4" s="585"/>
      <c r="D4" s="677"/>
      <c r="E4" s="678"/>
      <c r="F4" s="685" t="str">
        <f>'Key inputs'!C34</f>
        <v>2025 UY</v>
      </c>
      <c r="G4" s="678"/>
      <c r="H4" s="678"/>
      <c r="I4" s="679"/>
      <c r="K4" s="595"/>
      <c r="L4" s="585"/>
      <c r="M4" s="677"/>
      <c r="N4" s="678"/>
      <c r="O4" s="685" t="str">
        <f>'Key inputs'!G34</f>
        <v>2024 UY</v>
      </c>
      <c r="P4" s="678"/>
      <c r="Q4" s="678"/>
      <c r="R4" s="679"/>
    </row>
    <row r="5" spans="2:18" s="295" customFormat="1" ht="15" customHeight="1" x14ac:dyDescent="0.2">
      <c r="B5" s="600"/>
      <c r="C5" s="588">
        <f>'Key inputs'!C33</f>
        <v>2025</v>
      </c>
      <c r="D5" s="760" t="s">
        <v>201</v>
      </c>
      <c r="E5" s="735" t="s">
        <v>538</v>
      </c>
      <c r="F5" s="735" t="s">
        <v>162</v>
      </c>
      <c r="G5" s="735" t="s">
        <v>539</v>
      </c>
      <c r="H5" s="735" t="s">
        <v>540</v>
      </c>
      <c r="I5" s="758" t="s">
        <v>541</v>
      </c>
      <c r="K5" s="600"/>
      <c r="L5" s="588">
        <f>'Key inputs'!G33</f>
        <v>2024</v>
      </c>
      <c r="M5" s="760" t="s">
        <v>201</v>
      </c>
      <c r="N5" s="735" t="s">
        <v>538</v>
      </c>
      <c r="O5" s="735" t="s">
        <v>162</v>
      </c>
      <c r="P5" s="735" t="s">
        <v>539</v>
      </c>
      <c r="Q5" s="735" t="s">
        <v>540</v>
      </c>
      <c r="R5" s="758" t="s">
        <v>541</v>
      </c>
    </row>
    <row r="6" spans="2:18" s="295" customFormat="1" ht="27" customHeight="1" x14ac:dyDescent="0.2">
      <c r="B6" s="600"/>
      <c r="C6" s="604"/>
      <c r="D6" s="728"/>
      <c r="E6" s="732"/>
      <c r="F6" s="732"/>
      <c r="G6" s="732"/>
      <c r="H6" s="732"/>
      <c r="I6" s="759"/>
      <c r="K6" s="600"/>
      <c r="L6" s="604"/>
      <c r="M6" s="729"/>
      <c r="N6" s="731"/>
      <c r="O6" s="731"/>
      <c r="P6" s="731"/>
      <c r="Q6" s="731"/>
      <c r="R6" s="762"/>
    </row>
    <row r="7" spans="2:18" s="295" customFormat="1" ht="14.25" customHeight="1" x14ac:dyDescent="0.2">
      <c r="B7" s="601"/>
      <c r="C7" s="605"/>
      <c r="D7" s="313" t="s">
        <v>193</v>
      </c>
      <c r="E7" s="314" t="s">
        <v>194</v>
      </c>
      <c r="F7" s="314" t="s">
        <v>195</v>
      </c>
      <c r="G7" s="314" t="s">
        <v>196</v>
      </c>
      <c r="H7" s="314" t="s">
        <v>197</v>
      </c>
      <c r="I7" s="316" t="s">
        <v>198</v>
      </c>
      <c r="K7" s="601"/>
      <c r="L7" s="605"/>
      <c r="M7" s="313" t="s">
        <v>193</v>
      </c>
      <c r="N7" s="314" t="s">
        <v>194</v>
      </c>
      <c r="O7" s="314" t="s">
        <v>195</v>
      </c>
      <c r="P7" s="314" t="s">
        <v>196</v>
      </c>
      <c r="Q7" s="314" t="s">
        <v>197</v>
      </c>
      <c r="R7" s="316" t="s">
        <v>198</v>
      </c>
    </row>
    <row r="8" spans="2:18" s="295" customFormat="1" ht="14.25" hidden="1" customHeight="1" outlineLevel="1" x14ac:dyDescent="0.2">
      <c r="B8" s="386"/>
      <c r="C8" s="460" t="s">
        <v>542</v>
      </c>
      <c r="D8" s="433" t="s">
        <v>543</v>
      </c>
      <c r="E8" s="416" t="s">
        <v>543</v>
      </c>
      <c r="F8" s="416" t="s">
        <v>543</v>
      </c>
      <c r="G8" s="416" t="s">
        <v>543</v>
      </c>
      <c r="H8" s="416" t="s">
        <v>543</v>
      </c>
      <c r="I8" s="417" t="s">
        <v>543</v>
      </c>
      <c r="K8" s="386"/>
      <c r="L8" s="460" t="s">
        <v>542</v>
      </c>
      <c r="M8" s="433" t="s">
        <v>543</v>
      </c>
      <c r="N8" s="414" t="s">
        <v>543</v>
      </c>
      <c r="O8" s="414" t="s">
        <v>543</v>
      </c>
      <c r="P8" s="414" t="s">
        <v>543</v>
      </c>
      <c r="Q8" s="414" t="s">
        <v>543</v>
      </c>
      <c r="R8" s="415" t="s">
        <v>543</v>
      </c>
    </row>
    <row r="9" spans="2:18" collapsed="1" x14ac:dyDescent="0.2">
      <c r="B9" s="454"/>
      <c r="C9" s="461" t="s">
        <v>544</v>
      </c>
      <c r="D9" s="134"/>
      <c r="E9" s="134"/>
      <c r="F9" s="134"/>
      <c r="G9" s="134"/>
      <c r="H9" s="134"/>
      <c r="I9" s="208"/>
      <c r="K9" s="454"/>
      <c r="L9" s="461" t="s">
        <v>544</v>
      </c>
      <c r="M9" s="55"/>
      <c r="N9" s="55"/>
      <c r="O9" s="55"/>
      <c r="P9" s="55"/>
      <c r="Q9" s="55"/>
      <c r="R9" s="57"/>
    </row>
    <row r="10" spans="2:18" ht="15" x14ac:dyDescent="0.2">
      <c r="B10" s="454">
        <v>1</v>
      </c>
      <c r="C10" s="145" t="s">
        <v>520</v>
      </c>
      <c r="D10" s="127"/>
      <c r="E10" s="127"/>
      <c r="F10" s="127"/>
      <c r="G10" s="127"/>
      <c r="H10" s="127"/>
      <c r="I10" s="168">
        <f>SUM(E10:H10)</f>
        <v>0</v>
      </c>
      <c r="K10" s="454">
        <v>1</v>
      </c>
      <c r="L10" s="145" t="s">
        <v>520</v>
      </c>
      <c r="M10" s="223"/>
      <c r="N10" s="478"/>
      <c r="O10" s="478"/>
      <c r="P10" s="478"/>
      <c r="Q10" s="478"/>
      <c r="R10" s="168">
        <f>SUM(N10:Q10)</f>
        <v>0</v>
      </c>
    </row>
    <row r="11" spans="2:18" ht="15" x14ac:dyDescent="0.2">
      <c r="B11" s="454">
        <v>2</v>
      </c>
      <c r="C11" s="145" t="s">
        <v>522</v>
      </c>
      <c r="D11" s="127"/>
      <c r="E11" s="127"/>
      <c r="F11" s="127"/>
      <c r="G11" s="127"/>
      <c r="H11" s="127"/>
      <c r="I11" s="168">
        <f t="shared" ref="I11:I21" si="0">SUM(E11:H11)</f>
        <v>0</v>
      </c>
      <c r="K11" s="454">
        <v>2</v>
      </c>
      <c r="L11" s="145" t="s">
        <v>522</v>
      </c>
      <c r="M11" s="119"/>
      <c r="N11" s="104"/>
      <c r="O11" s="104"/>
      <c r="P11" s="104"/>
      <c r="Q11" s="104"/>
      <c r="R11" s="168">
        <f t="shared" ref="R11:R22" si="1">SUM(N11:Q11)</f>
        <v>0</v>
      </c>
    </row>
    <row r="12" spans="2:18" ht="15" x14ac:dyDescent="0.2">
      <c r="B12" s="454">
        <v>3</v>
      </c>
      <c r="C12" s="145" t="s">
        <v>523</v>
      </c>
      <c r="D12" s="127"/>
      <c r="E12" s="127"/>
      <c r="F12" s="127"/>
      <c r="G12" s="127"/>
      <c r="H12" s="127"/>
      <c r="I12" s="168">
        <f t="shared" si="0"/>
        <v>0</v>
      </c>
      <c r="K12" s="454">
        <v>3</v>
      </c>
      <c r="L12" s="145" t="s">
        <v>523</v>
      </c>
      <c r="M12" s="119"/>
      <c r="N12" s="104"/>
      <c r="O12" s="104"/>
      <c r="P12" s="104"/>
      <c r="Q12" s="104"/>
      <c r="R12" s="168">
        <f t="shared" si="1"/>
        <v>0</v>
      </c>
    </row>
    <row r="13" spans="2:18" ht="15" x14ac:dyDescent="0.2">
      <c r="B13" s="454">
        <v>4</v>
      </c>
      <c r="C13" s="145" t="s">
        <v>521</v>
      </c>
      <c r="D13" s="127"/>
      <c r="E13" s="127"/>
      <c r="F13" s="127"/>
      <c r="G13" s="127"/>
      <c r="H13" s="127"/>
      <c r="I13" s="168">
        <f t="shared" si="0"/>
        <v>0</v>
      </c>
      <c r="K13" s="454">
        <v>4</v>
      </c>
      <c r="L13" s="145" t="s">
        <v>521</v>
      </c>
      <c r="M13" s="119"/>
      <c r="N13" s="104"/>
      <c r="O13" s="104"/>
      <c r="P13" s="104"/>
      <c r="Q13" s="104"/>
      <c r="R13" s="168">
        <f t="shared" si="1"/>
        <v>0</v>
      </c>
    </row>
    <row r="14" spans="2:18" ht="15" x14ac:dyDescent="0.2">
      <c r="B14" s="454">
        <v>5</v>
      </c>
      <c r="C14" s="145" t="s">
        <v>524</v>
      </c>
      <c r="D14" s="127"/>
      <c r="E14" s="127"/>
      <c r="F14" s="127"/>
      <c r="G14" s="127"/>
      <c r="H14" s="127"/>
      <c r="I14" s="168">
        <f t="shared" si="0"/>
        <v>0</v>
      </c>
      <c r="K14" s="454">
        <v>5</v>
      </c>
      <c r="L14" s="145" t="s">
        <v>524</v>
      </c>
      <c r="M14" s="119"/>
      <c r="N14" s="104"/>
      <c r="O14" s="104"/>
      <c r="P14" s="104"/>
      <c r="Q14" s="104"/>
      <c r="R14" s="168">
        <f t="shared" si="1"/>
        <v>0</v>
      </c>
    </row>
    <row r="15" spans="2:18" ht="15" x14ac:dyDescent="0.2">
      <c r="B15" s="454">
        <v>6</v>
      </c>
      <c r="C15" s="145" t="s">
        <v>525</v>
      </c>
      <c r="D15" s="127"/>
      <c r="E15" s="127"/>
      <c r="F15" s="127"/>
      <c r="G15" s="127"/>
      <c r="H15" s="127"/>
      <c r="I15" s="168">
        <f t="shared" si="0"/>
        <v>0</v>
      </c>
      <c r="K15" s="454">
        <v>6</v>
      </c>
      <c r="L15" s="145" t="s">
        <v>525</v>
      </c>
      <c r="M15" s="119"/>
      <c r="N15" s="104"/>
      <c r="O15" s="104"/>
      <c r="P15" s="104"/>
      <c r="Q15" s="104"/>
      <c r="R15" s="168">
        <f t="shared" si="1"/>
        <v>0</v>
      </c>
    </row>
    <row r="16" spans="2:18" ht="15" x14ac:dyDescent="0.2">
      <c r="B16" s="454">
        <v>7</v>
      </c>
      <c r="C16" s="145" t="s">
        <v>526</v>
      </c>
      <c r="D16" s="127"/>
      <c r="E16" s="127"/>
      <c r="F16" s="127"/>
      <c r="G16" s="127"/>
      <c r="H16" s="127"/>
      <c r="I16" s="168">
        <f t="shared" si="0"/>
        <v>0</v>
      </c>
      <c r="K16" s="454">
        <v>7</v>
      </c>
      <c r="L16" s="145" t="s">
        <v>526</v>
      </c>
      <c r="M16" s="119"/>
      <c r="N16" s="104"/>
      <c r="O16" s="104"/>
      <c r="P16" s="104"/>
      <c r="Q16" s="104"/>
      <c r="R16" s="168">
        <f t="shared" si="1"/>
        <v>0</v>
      </c>
    </row>
    <row r="17" spans="2:18" ht="15" x14ac:dyDescent="0.2">
      <c r="B17" s="454">
        <v>8</v>
      </c>
      <c r="C17" s="145" t="s">
        <v>527</v>
      </c>
      <c r="D17" s="127"/>
      <c r="E17" s="127"/>
      <c r="F17" s="127"/>
      <c r="G17" s="127"/>
      <c r="H17" s="127"/>
      <c r="I17" s="168">
        <f t="shared" si="0"/>
        <v>0</v>
      </c>
      <c r="K17" s="454">
        <v>8</v>
      </c>
      <c r="L17" s="145" t="s">
        <v>527</v>
      </c>
      <c r="M17" s="119"/>
      <c r="N17" s="104"/>
      <c r="O17" s="104"/>
      <c r="P17" s="104"/>
      <c r="Q17" s="104"/>
      <c r="R17" s="168">
        <f t="shared" si="1"/>
        <v>0</v>
      </c>
    </row>
    <row r="18" spans="2:18" ht="15" x14ac:dyDescent="0.2">
      <c r="B18" s="454">
        <v>9</v>
      </c>
      <c r="C18" s="145" t="s">
        <v>528</v>
      </c>
      <c r="D18" s="127"/>
      <c r="E18" s="127"/>
      <c r="F18" s="127"/>
      <c r="G18" s="127"/>
      <c r="H18" s="127"/>
      <c r="I18" s="168">
        <f t="shared" si="0"/>
        <v>0</v>
      </c>
      <c r="K18" s="454">
        <v>9</v>
      </c>
      <c r="L18" s="145" t="s">
        <v>528</v>
      </c>
      <c r="M18" s="119"/>
      <c r="N18" s="104"/>
      <c r="O18" s="104"/>
      <c r="P18" s="104"/>
      <c r="Q18" s="104"/>
      <c r="R18" s="168">
        <f t="shared" si="1"/>
        <v>0</v>
      </c>
    </row>
    <row r="19" spans="2:18" ht="15" x14ac:dyDescent="0.2">
      <c r="B19" s="454">
        <v>10</v>
      </c>
      <c r="C19" s="145" t="s">
        <v>529</v>
      </c>
      <c r="D19" s="127"/>
      <c r="E19" s="127"/>
      <c r="F19" s="127"/>
      <c r="G19" s="127"/>
      <c r="H19" s="127"/>
      <c r="I19" s="168">
        <f t="shared" si="0"/>
        <v>0</v>
      </c>
      <c r="K19" s="454">
        <v>10</v>
      </c>
      <c r="L19" s="145" t="s">
        <v>529</v>
      </c>
      <c r="M19" s="119"/>
      <c r="N19" s="104"/>
      <c r="O19" s="104"/>
      <c r="P19" s="104"/>
      <c r="Q19" s="104"/>
      <c r="R19" s="168">
        <f t="shared" si="1"/>
        <v>0</v>
      </c>
    </row>
    <row r="20" spans="2:18" ht="15" x14ac:dyDescent="0.2">
      <c r="B20" s="454">
        <f>B19+1</f>
        <v>11</v>
      </c>
      <c r="C20" s="145" t="s">
        <v>530</v>
      </c>
      <c r="D20" s="127"/>
      <c r="E20" s="127"/>
      <c r="F20" s="127"/>
      <c r="G20" s="127"/>
      <c r="H20" s="127"/>
      <c r="I20" s="168">
        <f t="shared" si="0"/>
        <v>0</v>
      </c>
      <c r="K20" s="454">
        <f>K19+1</f>
        <v>11</v>
      </c>
      <c r="L20" s="145" t="s">
        <v>530</v>
      </c>
      <c r="M20" s="222"/>
      <c r="N20" s="522"/>
      <c r="O20" s="522"/>
      <c r="P20" s="522"/>
      <c r="Q20" s="522"/>
      <c r="R20" s="168">
        <f t="shared" si="1"/>
        <v>0</v>
      </c>
    </row>
    <row r="21" spans="2:18" ht="15" x14ac:dyDescent="0.2">
      <c r="B21" s="454">
        <f t="shared" ref="B21:B22" si="2">B20+1</f>
        <v>12</v>
      </c>
      <c r="C21" s="449" t="s">
        <v>545</v>
      </c>
      <c r="D21" s="524">
        <f>SUM(D10:D20)</f>
        <v>0</v>
      </c>
      <c r="E21" s="523">
        <f t="shared" ref="E21:H21" si="3">SUM(E10:E20)</f>
        <v>0</v>
      </c>
      <c r="F21" s="523">
        <f t="shared" si="3"/>
        <v>0</v>
      </c>
      <c r="G21" s="523">
        <f t="shared" si="3"/>
        <v>0</v>
      </c>
      <c r="H21" s="523">
        <f t="shared" si="3"/>
        <v>0</v>
      </c>
      <c r="I21" s="168">
        <f t="shared" si="0"/>
        <v>0</v>
      </c>
      <c r="K21" s="454">
        <f t="shared" ref="K21:K22" si="4">K20+1</f>
        <v>12</v>
      </c>
      <c r="L21" s="449" t="s">
        <v>545</v>
      </c>
      <c r="M21" s="524">
        <f>SUM(M10:M20)</f>
        <v>0</v>
      </c>
      <c r="N21" s="523">
        <f t="shared" ref="N21:Q21" si="5">SUM(N10:N20)</f>
        <v>0</v>
      </c>
      <c r="O21" s="523">
        <f t="shared" si="5"/>
        <v>0</v>
      </c>
      <c r="P21" s="523">
        <f t="shared" si="5"/>
        <v>0</v>
      </c>
      <c r="Q21" s="523">
        <f t="shared" si="5"/>
        <v>0</v>
      </c>
      <c r="R21" s="168">
        <f t="shared" si="1"/>
        <v>0</v>
      </c>
    </row>
    <row r="22" spans="2:18" ht="15" x14ac:dyDescent="0.2">
      <c r="B22" s="454">
        <f t="shared" si="2"/>
        <v>13</v>
      </c>
      <c r="C22" s="145" t="s">
        <v>546</v>
      </c>
      <c r="D22" s="127"/>
      <c r="E22" s="127"/>
      <c r="F22" s="127"/>
      <c r="G22" s="127"/>
      <c r="H22" s="127"/>
      <c r="I22" s="168">
        <f t="shared" ref="I22" si="6">SUM(E22:H22)</f>
        <v>0</v>
      </c>
      <c r="K22" s="454">
        <f t="shared" si="4"/>
        <v>13</v>
      </c>
      <c r="L22" s="145" t="s">
        <v>546</v>
      </c>
      <c r="M22" s="119"/>
      <c r="N22" s="104"/>
      <c r="O22" s="104"/>
      <c r="P22" s="104"/>
      <c r="Q22" s="104"/>
      <c r="R22" s="168">
        <f t="shared" si="1"/>
        <v>0</v>
      </c>
    </row>
    <row r="23" spans="2:18" ht="15.75" thickBot="1" x14ac:dyDescent="0.25">
      <c r="B23" s="455">
        <f>B22+1</f>
        <v>14</v>
      </c>
      <c r="C23" s="147" t="s">
        <v>98</v>
      </c>
      <c r="D23" s="525">
        <f>D21+D22</f>
        <v>0</v>
      </c>
      <c r="E23" s="178">
        <f>E21+E22</f>
        <v>0</v>
      </c>
      <c r="F23" s="178">
        <f>F21+F22</f>
        <v>0</v>
      </c>
      <c r="G23" s="178">
        <f>G21+G22</f>
        <v>0</v>
      </c>
      <c r="H23" s="178">
        <f>H21+H22</f>
        <v>0</v>
      </c>
      <c r="I23" s="179">
        <f>SUM(E23:H23)</f>
        <v>0</v>
      </c>
      <c r="K23" s="455">
        <f>K22+1</f>
        <v>14</v>
      </c>
      <c r="L23" s="147" t="s">
        <v>98</v>
      </c>
      <c r="M23" s="525">
        <f>M21+M22</f>
        <v>0</v>
      </c>
      <c r="N23" s="178">
        <f>N21+N22</f>
        <v>0</v>
      </c>
      <c r="O23" s="178">
        <f>O21+O22</f>
        <v>0</v>
      </c>
      <c r="P23" s="178">
        <f>P21+P22</f>
        <v>0</v>
      </c>
      <c r="Q23" s="178">
        <f>Q21+Q22</f>
        <v>0</v>
      </c>
      <c r="R23" s="179">
        <f>SUM(N23:Q23)</f>
        <v>0</v>
      </c>
    </row>
    <row r="25" spans="2:18" ht="15" thickBot="1" x14ac:dyDescent="0.25">
      <c r="D25" s="30"/>
      <c r="M25" s="30"/>
    </row>
    <row r="26" spans="2:18" s="295" customFormat="1" ht="15" x14ac:dyDescent="0.2">
      <c r="B26" s="595"/>
      <c r="C26" s="585"/>
      <c r="D26" s="677"/>
      <c r="E26" s="678"/>
      <c r="F26" s="685" t="str">
        <f>'Key inputs'!D34</f>
        <v>2024 UY</v>
      </c>
      <c r="G26" s="678"/>
      <c r="H26" s="678"/>
      <c r="I26" s="679"/>
      <c r="K26" s="595"/>
      <c r="L26" s="585"/>
      <c r="M26" s="677"/>
      <c r="N26" s="678"/>
      <c r="O26" s="685" t="str">
        <f>'Key inputs'!H34</f>
        <v>2023 UY</v>
      </c>
      <c r="P26" s="678"/>
      <c r="Q26" s="678"/>
      <c r="R26" s="679"/>
    </row>
    <row r="27" spans="2:18" s="295" customFormat="1" ht="14.25" customHeight="1" x14ac:dyDescent="0.2">
      <c r="B27" s="600"/>
      <c r="C27" s="588">
        <f>C5</f>
        <v>2025</v>
      </c>
      <c r="D27" s="760" t="s">
        <v>201</v>
      </c>
      <c r="E27" s="735" t="s">
        <v>538</v>
      </c>
      <c r="F27" s="735" t="s">
        <v>162</v>
      </c>
      <c r="G27" s="735" t="s">
        <v>539</v>
      </c>
      <c r="H27" s="735" t="s">
        <v>540</v>
      </c>
      <c r="I27" s="758" t="s">
        <v>541</v>
      </c>
      <c r="K27" s="600"/>
      <c r="L27" s="588">
        <f>L5</f>
        <v>2024</v>
      </c>
      <c r="M27" s="741" t="s">
        <v>201</v>
      </c>
      <c r="N27" s="761" t="s">
        <v>538</v>
      </c>
      <c r="O27" s="761" t="s">
        <v>162</v>
      </c>
      <c r="P27" s="761" t="s">
        <v>539</v>
      </c>
      <c r="Q27" s="761" t="s">
        <v>540</v>
      </c>
      <c r="R27" s="764" t="s">
        <v>541</v>
      </c>
    </row>
    <row r="28" spans="2:18" ht="14.25" customHeight="1" x14ac:dyDescent="0.2">
      <c r="B28" s="600"/>
      <c r="C28" s="604"/>
      <c r="D28" s="728"/>
      <c r="E28" s="732"/>
      <c r="F28" s="732"/>
      <c r="G28" s="732"/>
      <c r="H28" s="732"/>
      <c r="I28" s="759"/>
      <c r="K28" s="600"/>
      <c r="L28" s="604"/>
      <c r="M28" s="760"/>
      <c r="N28" s="735"/>
      <c r="O28" s="735"/>
      <c r="P28" s="735"/>
      <c r="Q28" s="735"/>
      <c r="R28" s="758"/>
    </row>
    <row r="29" spans="2:18" ht="15" x14ac:dyDescent="0.2">
      <c r="B29" s="601"/>
      <c r="C29" s="605"/>
      <c r="D29" s="313" t="s">
        <v>199</v>
      </c>
      <c r="E29" s="314" t="s">
        <v>200</v>
      </c>
      <c r="F29" s="314" t="s">
        <v>392</v>
      </c>
      <c r="G29" s="314" t="s">
        <v>393</v>
      </c>
      <c r="H29" s="314" t="s">
        <v>394</v>
      </c>
      <c r="I29" s="316" t="s">
        <v>395</v>
      </c>
      <c r="K29" s="601"/>
      <c r="L29" s="605"/>
      <c r="M29" s="297" t="s">
        <v>199</v>
      </c>
      <c r="N29" s="314" t="s">
        <v>200</v>
      </c>
      <c r="O29" s="314" t="s">
        <v>392</v>
      </c>
      <c r="P29" s="314" t="s">
        <v>393</v>
      </c>
      <c r="Q29" s="314" t="s">
        <v>394</v>
      </c>
      <c r="R29" s="316" t="s">
        <v>395</v>
      </c>
    </row>
    <row r="30" spans="2:18" ht="42.75" hidden="1" customHeight="1" outlineLevel="1" x14ac:dyDescent="0.2">
      <c r="B30" s="386"/>
      <c r="C30" s="460" t="s">
        <v>542</v>
      </c>
      <c r="D30" s="433" t="s">
        <v>543</v>
      </c>
      <c r="E30" s="416" t="s">
        <v>543</v>
      </c>
      <c r="F30" s="416" t="s">
        <v>543</v>
      </c>
      <c r="G30" s="416" t="s">
        <v>543</v>
      </c>
      <c r="H30" s="416" t="s">
        <v>543</v>
      </c>
      <c r="I30" s="417" t="s">
        <v>543</v>
      </c>
      <c r="K30" s="386"/>
      <c r="L30" s="460" t="s">
        <v>542</v>
      </c>
      <c r="M30" s="433" t="s">
        <v>543</v>
      </c>
      <c r="N30" s="414" t="s">
        <v>543</v>
      </c>
      <c r="O30" s="414" t="s">
        <v>543</v>
      </c>
      <c r="P30" s="414" t="s">
        <v>543</v>
      </c>
      <c r="Q30" s="414" t="s">
        <v>543</v>
      </c>
      <c r="R30" s="415" t="s">
        <v>543</v>
      </c>
    </row>
    <row r="31" spans="2:18" collapsed="1" x14ac:dyDescent="0.2">
      <c r="B31" s="454"/>
      <c r="C31" s="461" t="s">
        <v>544</v>
      </c>
      <c r="D31" s="134"/>
      <c r="E31" s="134"/>
      <c r="F31" s="134"/>
      <c r="G31" s="134"/>
      <c r="H31" s="134"/>
      <c r="I31" s="208"/>
      <c r="K31" s="454"/>
      <c r="L31" s="461" t="s">
        <v>544</v>
      </c>
      <c r="M31" s="55"/>
      <c r="N31" s="55"/>
      <c r="O31" s="55"/>
      <c r="P31" s="55"/>
      <c r="Q31" s="55"/>
      <c r="R31" s="57"/>
    </row>
    <row r="32" spans="2:18" ht="15" x14ac:dyDescent="0.2">
      <c r="B32" s="454">
        <v>1</v>
      </c>
      <c r="C32" s="145" t="s">
        <v>520</v>
      </c>
      <c r="D32" s="127"/>
      <c r="E32" s="127"/>
      <c r="F32" s="127"/>
      <c r="G32" s="127"/>
      <c r="H32" s="127"/>
      <c r="I32" s="168">
        <f>SUM(E32:H32)</f>
        <v>0</v>
      </c>
      <c r="K32" s="454">
        <v>1</v>
      </c>
      <c r="L32" s="145" t="s">
        <v>520</v>
      </c>
      <c r="M32" s="223"/>
      <c r="N32" s="478"/>
      <c r="O32" s="478"/>
      <c r="P32" s="478"/>
      <c r="Q32" s="478"/>
      <c r="R32" s="168">
        <f>SUM(N32:Q32)</f>
        <v>0</v>
      </c>
    </row>
    <row r="33" spans="2:18" ht="15" x14ac:dyDescent="0.2">
      <c r="B33" s="454">
        <v>2</v>
      </c>
      <c r="C33" s="145" t="s">
        <v>522</v>
      </c>
      <c r="D33" s="127"/>
      <c r="E33" s="127"/>
      <c r="F33" s="127"/>
      <c r="G33" s="127"/>
      <c r="H33" s="127"/>
      <c r="I33" s="168">
        <f t="shared" ref="I33:I43" si="7">SUM(E33:H33)</f>
        <v>0</v>
      </c>
      <c r="K33" s="454">
        <v>2</v>
      </c>
      <c r="L33" s="145" t="s">
        <v>522</v>
      </c>
      <c r="M33" s="119"/>
      <c r="N33" s="104"/>
      <c r="O33" s="104"/>
      <c r="P33" s="104"/>
      <c r="Q33" s="104"/>
      <c r="R33" s="168">
        <f t="shared" ref="R33:R44" si="8">SUM(N33:Q33)</f>
        <v>0</v>
      </c>
    </row>
    <row r="34" spans="2:18" ht="15" x14ac:dyDescent="0.2">
      <c r="B34" s="454">
        <v>3</v>
      </c>
      <c r="C34" s="145" t="s">
        <v>523</v>
      </c>
      <c r="D34" s="127"/>
      <c r="E34" s="127"/>
      <c r="F34" s="127"/>
      <c r="G34" s="127"/>
      <c r="H34" s="127"/>
      <c r="I34" s="168">
        <f t="shared" si="7"/>
        <v>0</v>
      </c>
      <c r="K34" s="454">
        <v>3</v>
      </c>
      <c r="L34" s="145" t="s">
        <v>523</v>
      </c>
      <c r="M34" s="119"/>
      <c r="N34" s="104"/>
      <c r="O34" s="104"/>
      <c r="P34" s="104"/>
      <c r="Q34" s="104"/>
      <c r="R34" s="168">
        <f t="shared" si="8"/>
        <v>0</v>
      </c>
    </row>
    <row r="35" spans="2:18" ht="15" x14ac:dyDescent="0.2">
      <c r="B35" s="454">
        <v>4</v>
      </c>
      <c r="C35" s="145" t="s">
        <v>521</v>
      </c>
      <c r="D35" s="127"/>
      <c r="E35" s="127"/>
      <c r="F35" s="127"/>
      <c r="G35" s="127"/>
      <c r="H35" s="127"/>
      <c r="I35" s="168">
        <f t="shared" si="7"/>
        <v>0</v>
      </c>
      <c r="K35" s="454">
        <v>4</v>
      </c>
      <c r="L35" s="145" t="s">
        <v>521</v>
      </c>
      <c r="M35" s="119"/>
      <c r="N35" s="104"/>
      <c r="O35" s="104"/>
      <c r="P35" s="104"/>
      <c r="Q35" s="104"/>
      <c r="R35" s="168">
        <f t="shared" si="8"/>
        <v>0</v>
      </c>
    </row>
    <row r="36" spans="2:18" ht="15" x14ac:dyDescent="0.2">
      <c r="B36" s="454">
        <v>5</v>
      </c>
      <c r="C36" s="145" t="s">
        <v>524</v>
      </c>
      <c r="D36" s="127"/>
      <c r="E36" s="127"/>
      <c r="F36" s="127"/>
      <c r="G36" s="127"/>
      <c r="H36" s="127"/>
      <c r="I36" s="168">
        <f t="shared" si="7"/>
        <v>0</v>
      </c>
      <c r="K36" s="454">
        <v>5</v>
      </c>
      <c r="L36" s="145" t="s">
        <v>524</v>
      </c>
      <c r="M36" s="119"/>
      <c r="N36" s="104"/>
      <c r="O36" s="104"/>
      <c r="P36" s="104"/>
      <c r="Q36" s="104"/>
      <c r="R36" s="168">
        <f t="shared" si="8"/>
        <v>0</v>
      </c>
    </row>
    <row r="37" spans="2:18" ht="15" x14ac:dyDescent="0.2">
      <c r="B37" s="454">
        <v>6</v>
      </c>
      <c r="C37" s="145" t="s">
        <v>525</v>
      </c>
      <c r="D37" s="127"/>
      <c r="E37" s="127"/>
      <c r="F37" s="127"/>
      <c r="G37" s="127"/>
      <c r="H37" s="127"/>
      <c r="I37" s="168">
        <f t="shared" si="7"/>
        <v>0</v>
      </c>
      <c r="K37" s="454">
        <v>6</v>
      </c>
      <c r="L37" s="145" t="s">
        <v>525</v>
      </c>
      <c r="M37" s="119"/>
      <c r="N37" s="104"/>
      <c r="O37" s="104"/>
      <c r="P37" s="104"/>
      <c r="Q37" s="104"/>
      <c r="R37" s="168">
        <f t="shared" si="8"/>
        <v>0</v>
      </c>
    </row>
    <row r="38" spans="2:18" ht="15" x14ac:dyDescent="0.2">
      <c r="B38" s="454">
        <v>7</v>
      </c>
      <c r="C38" s="145" t="s">
        <v>526</v>
      </c>
      <c r="D38" s="127"/>
      <c r="E38" s="127"/>
      <c r="F38" s="127"/>
      <c r="G38" s="127"/>
      <c r="H38" s="127"/>
      <c r="I38" s="168">
        <f t="shared" si="7"/>
        <v>0</v>
      </c>
      <c r="K38" s="454">
        <v>7</v>
      </c>
      <c r="L38" s="145" t="s">
        <v>526</v>
      </c>
      <c r="M38" s="119"/>
      <c r="N38" s="104"/>
      <c r="O38" s="104"/>
      <c r="P38" s="104"/>
      <c r="Q38" s="104"/>
      <c r="R38" s="168">
        <f t="shared" si="8"/>
        <v>0</v>
      </c>
    </row>
    <row r="39" spans="2:18" ht="15" x14ac:dyDescent="0.2">
      <c r="B39" s="454">
        <v>8</v>
      </c>
      <c r="C39" s="145" t="s">
        <v>527</v>
      </c>
      <c r="D39" s="127"/>
      <c r="E39" s="127"/>
      <c r="F39" s="127"/>
      <c r="G39" s="127"/>
      <c r="H39" s="127"/>
      <c r="I39" s="168">
        <f t="shared" si="7"/>
        <v>0</v>
      </c>
      <c r="K39" s="454">
        <v>8</v>
      </c>
      <c r="L39" s="145" t="s">
        <v>527</v>
      </c>
      <c r="M39" s="119"/>
      <c r="N39" s="104"/>
      <c r="O39" s="104"/>
      <c r="P39" s="104"/>
      <c r="Q39" s="104"/>
      <c r="R39" s="168">
        <f t="shared" si="8"/>
        <v>0</v>
      </c>
    </row>
    <row r="40" spans="2:18" ht="15" x14ac:dyDescent="0.2">
      <c r="B40" s="454">
        <v>9</v>
      </c>
      <c r="C40" s="145" t="s">
        <v>528</v>
      </c>
      <c r="D40" s="127"/>
      <c r="E40" s="127"/>
      <c r="F40" s="127"/>
      <c r="G40" s="127"/>
      <c r="H40" s="127"/>
      <c r="I40" s="168">
        <f t="shared" si="7"/>
        <v>0</v>
      </c>
      <c r="K40" s="454">
        <v>9</v>
      </c>
      <c r="L40" s="145" t="s">
        <v>528</v>
      </c>
      <c r="M40" s="119"/>
      <c r="N40" s="104"/>
      <c r="O40" s="104"/>
      <c r="P40" s="104"/>
      <c r="Q40" s="104"/>
      <c r="R40" s="168">
        <f t="shared" si="8"/>
        <v>0</v>
      </c>
    </row>
    <row r="41" spans="2:18" ht="15" x14ac:dyDescent="0.2">
      <c r="B41" s="454">
        <v>10</v>
      </c>
      <c r="C41" s="145" t="s">
        <v>529</v>
      </c>
      <c r="D41" s="127"/>
      <c r="E41" s="127"/>
      <c r="F41" s="127"/>
      <c r="G41" s="127"/>
      <c r="H41" s="127"/>
      <c r="I41" s="168">
        <f t="shared" si="7"/>
        <v>0</v>
      </c>
      <c r="K41" s="454">
        <v>10</v>
      </c>
      <c r="L41" s="145" t="s">
        <v>529</v>
      </c>
      <c r="M41" s="119"/>
      <c r="N41" s="104"/>
      <c r="O41" s="104"/>
      <c r="P41" s="104"/>
      <c r="Q41" s="104"/>
      <c r="R41" s="168">
        <f t="shared" si="8"/>
        <v>0</v>
      </c>
    </row>
    <row r="42" spans="2:18" ht="15" x14ac:dyDescent="0.2">
      <c r="B42" s="454">
        <f>B41+1</f>
        <v>11</v>
      </c>
      <c r="C42" s="145" t="s">
        <v>530</v>
      </c>
      <c r="D42" s="127"/>
      <c r="E42" s="127"/>
      <c r="F42" s="127"/>
      <c r="G42" s="127"/>
      <c r="H42" s="127"/>
      <c r="I42" s="168">
        <f t="shared" si="7"/>
        <v>0</v>
      </c>
      <c r="K42" s="454">
        <f>K41+1</f>
        <v>11</v>
      </c>
      <c r="L42" s="145" t="s">
        <v>530</v>
      </c>
      <c r="M42" s="222"/>
      <c r="N42" s="522"/>
      <c r="O42" s="522"/>
      <c r="P42" s="522"/>
      <c r="Q42" s="522"/>
      <c r="R42" s="168">
        <f t="shared" si="8"/>
        <v>0</v>
      </c>
    </row>
    <row r="43" spans="2:18" ht="15" x14ac:dyDescent="0.2">
      <c r="B43" s="454">
        <f t="shared" ref="B43" si="9">B42+1</f>
        <v>12</v>
      </c>
      <c r="C43" s="449" t="s">
        <v>545</v>
      </c>
      <c r="D43" s="524">
        <f>SUM(D32:D42)</f>
        <v>0</v>
      </c>
      <c r="E43" s="523">
        <f t="shared" ref="E43" si="10">SUM(E32:E42)</f>
        <v>0</v>
      </c>
      <c r="F43" s="523">
        <f t="shared" ref="F43" si="11">SUM(F32:F42)</f>
        <v>0</v>
      </c>
      <c r="G43" s="523">
        <f t="shared" ref="G43" si="12">SUM(G32:G42)</f>
        <v>0</v>
      </c>
      <c r="H43" s="523">
        <f t="shared" ref="H43" si="13">SUM(H32:H42)</f>
        <v>0</v>
      </c>
      <c r="I43" s="168">
        <f t="shared" si="7"/>
        <v>0</v>
      </c>
      <c r="K43" s="454">
        <f t="shared" ref="K43" si="14">K42+1</f>
        <v>12</v>
      </c>
      <c r="L43" s="449" t="s">
        <v>545</v>
      </c>
      <c r="M43" s="524">
        <f>SUM(M32:M42)</f>
        <v>0</v>
      </c>
      <c r="N43" s="523">
        <f t="shared" ref="N43" si="15">SUM(N32:N42)</f>
        <v>0</v>
      </c>
      <c r="O43" s="523">
        <f t="shared" ref="O43" si="16">SUM(O32:O42)</f>
        <v>0</v>
      </c>
      <c r="P43" s="523">
        <f t="shared" ref="P43" si="17">SUM(P32:P42)</f>
        <v>0</v>
      </c>
      <c r="Q43" s="523">
        <f t="shared" ref="Q43" si="18">SUM(Q32:Q42)</f>
        <v>0</v>
      </c>
      <c r="R43" s="168">
        <f t="shared" si="8"/>
        <v>0</v>
      </c>
    </row>
    <row r="44" spans="2:18" ht="15" x14ac:dyDescent="0.2">
      <c r="B44" s="454">
        <f t="shared" ref="B44" si="19">B43+1</f>
        <v>13</v>
      </c>
      <c r="C44" s="145" t="s">
        <v>546</v>
      </c>
      <c r="D44" s="127"/>
      <c r="E44" s="127"/>
      <c r="F44" s="127"/>
      <c r="G44" s="127"/>
      <c r="H44" s="127"/>
      <c r="I44" s="168">
        <f t="shared" ref="I44" si="20">SUM(E44:H44)</f>
        <v>0</v>
      </c>
      <c r="K44" s="454">
        <f t="shared" ref="K44" si="21">K43+1</f>
        <v>13</v>
      </c>
      <c r="L44" s="145" t="s">
        <v>546</v>
      </c>
      <c r="M44" s="119"/>
      <c r="N44" s="104"/>
      <c r="O44" s="104"/>
      <c r="P44" s="104"/>
      <c r="Q44" s="104"/>
      <c r="R44" s="168">
        <f t="shared" si="8"/>
        <v>0</v>
      </c>
    </row>
    <row r="45" spans="2:18" ht="15.75" thickBot="1" x14ac:dyDescent="0.25">
      <c r="B45" s="455">
        <f>B44+1</f>
        <v>14</v>
      </c>
      <c r="C45" s="147" t="s">
        <v>98</v>
      </c>
      <c r="D45" s="525">
        <f>D43+D44</f>
        <v>0</v>
      </c>
      <c r="E45" s="178">
        <f>E43+E44</f>
        <v>0</v>
      </c>
      <c r="F45" s="178">
        <f>F43+F44</f>
        <v>0</v>
      </c>
      <c r="G45" s="178">
        <f>G43+G44</f>
        <v>0</v>
      </c>
      <c r="H45" s="178">
        <f>H43+H44</f>
        <v>0</v>
      </c>
      <c r="I45" s="179">
        <f>SUM(E45:H45)</f>
        <v>0</v>
      </c>
      <c r="K45" s="455">
        <f>K44+1</f>
        <v>14</v>
      </c>
      <c r="L45" s="147" t="s">
        <v>98</v>
      </c>
      <c r="M45" s="525">
        <f>M43+M44</f>
        <v>0</v>
      </c>
      <c r="N45" s="178">
        <f>N43+N44</f>
        <v>0</v>
      </c>
      <c r="O45" s="178">
        <f>O43+O44</f>
        <v>0</v>
      </c>
      <c r="P45" s="178">
        <f>P43+P44</f>
        <v>0</v>
      </c>
      <c r="Q45" s="178">
        <f>Q43+Q44</f>
        <v>0</v>
      </c>
      <c r="R45" s="179">
        <f>SUM(N45:Q45)</f>
        <v>0</v>
      </c>
    </row>
    <row r="46" spans="2:18" ht="15" thickBot="1" x14ac:dyDescent="0.25"/>
    <row r="47" spans="2:18" ht="15" x14ac:dyDescent="0.2">
      <c r="B47" s="595"/>
      <c r="C47" s="585"/>
      <c r="D47" s="677"/>
      <c r="E47" s="678"/>
      <c r="F47" s="685" t="str">
        <f>'Key inputs'!E34</f>
        <v>2023 UY</v>
      </c>
      <c r="G47" s="678"/>
      <c r="H47" s="678"/>
      <c r="I47" s="679"/>
      <c r="K47" s="595"/>
      <c r="L47" s="585"/>
      <c r="M47" s="677"/>
      <c r="N47" s="678"/>
      <c r="O47" s="685" t="str">
        <f>'Key inputs'!I34</f>
        <v>2022 UY</v>
      </c>
      <c r="P47" s="678"/>
      <c r="Q47" s="678"/>
      <c r="R47" s="679"/>
    </row>
    <row r="48" spans="2:18" ht="14.25" customHeight="1" x14ac:dyDescent="0.2">
      <c r="B48" s="600"/>
      <c r="C48" s="588">
        <f>C27</f>
        <v>2025</v>
      </c>
      <c r="D48" s="760" t="s">
        <v>201</v>
      </c>
      <c r="E48" s="735" t="s">
        <v>538</v>
      </c>
      <c r="F48" s="735" t="s">
        <v>162</v>
      </c>
      <c r="G48" s="735" t="s">
        <v>539</v>
      </c>
      <c r="H48" s="735" t="s">
        <v>540</v>
      </c>
      <c r="I48" s="758" t="s">
        <v>541</v>
      </c>
      <c r="K48" s="600"/>
      <c r="L48" s="588">
        <f>L27</f>
        <v>2024</v>
      </c>
      <c r="M48" s="741" t="s">
        <v>201</v>
      </c>
      <c r="N48" s="761" t="s">
        <v>538</v>
      </c>
      <c r="O48" s="761" t="s">
        <v>162</v>
      </c>
      <c r="P48" s="761" t="s">
        <v>539</v>
      </c>
      <c r="Q48" s="761" t="s">
        <v>540</v>
      </c>
      <c r="R48" s="764" t="s">
        <v>541</v>
      </c>
    </row>
    <row r="49" spans="2:18" ht="14.25" customHeight="1" x14ac:dyDescent="0.2">
      <c r="B49" s="600"/>
      <c r="C49" s="604"/>
      <c r="D49" s="728"/>
      <c r="E49" s="732"/>
      <c r="F49" s="732"/>
      <c r="G49" s="732"/>
      <c r="H49" s="732"/>
      <c r="I49" s="759"/>
      <c r="K49" s="600"/>
      <c r="L49" s="604"/>
      <c r="M49" s="760"/>
      <c r="N49" s="735"/>
      <c r="O49" s="735"/>
      <c r="P49" s="735"/>
      <c r="Q49" s="735"/>
      <c r="R49" s="758"/>
    </row>
    <row r="50" spans="2:18" ht="15" x14ac:dyDescent="0.2">
      <c r="B50" s="601"/>
      <c r="C50" s="605"/>
      <c r="D50" s="313" t="s">
        <v>396</v>
      </c>
      <c r="E50" s="314" t="s">
        <v>397</v>
      </c>
      <c r="F50" s="314" t="s">
        <v>398</v>
      </c>
      <c r="G50" s="314" t="s">
        <v>399</v>
      </c>
      <c r="H50" s="314" t="s">
        <v>400</v>
      </c>
      <c r="I50" s="316" t="s">
        <v>401</v>
      </c>
      <c r="K50" s="601"/>
      <c r="L50" s="605"/>
      <c r="M50" s="313" t="s">
        <v>396</v>
      </c>
      <c r="N50" s="296" t="s">
        <v>397</v>
      </c>
      <c r="O50" s="314" t="s">
        <v>398</v>
      </c>
      <c r="P50" s="314" t="s">
        <v>399</v>
      </c>
      <c r="Q50" s="314" t="s">
        <v>400</v>
      </c>
      <c r="R50" s="316" t="s">
        <v>401</v>
      </c>
    </row>
    <row r="51" spans="2:18" ht="42.75" hidden="1" customHeight="1" outlineLevel="1" x14ac:dyDescent="0.2">
      <c r="B51" s="386"/>
      <c r="C51" s="460" t="s">
        <v>542</v>
      </c>
      <c r="D51" s="433" t="s">
        <v>543</v>
      </c>
      <c r="E51" s="416" t="s">
        <v>543</v>
      </c>
      <c r="F51" s="416" t="s">
        <v>543</v>
      </c>
      <c r="G51" s="416" t="s">
        <v>543</v>
      </c>
      <c r="H51" s="416" t="s">
        <v>543</v>
      </c>
      <c r="I51" s="417" t="s">
        <v>543</v>
      </c>
      <c r="K51" s="386"/>
      <c r="L51" s="460" t="s">
        <v>542</v>
      </c>
      <c r="M51" s="433" t="s">
        <v>543</v>
      </c>
      <c r="N51" s="414" t="s">
        <v>543</v>
      </c>
      <c r="O51" s="414" t="s">
        <v>543</v>
      </c>
      <c r="P51" s="414" t="s">
        <v>543</v>
      </c>
      <c r="Q51" s="414" t="s">
        <v>543</v>
      </c>
      <c r="R51" s="415" t="s">
        <v>543</v>
      </c>
    </row>
    <row r="52" spans="2:18" collapsed="1" x14ac:dyDescent="0.2">
      <c r="B52" s="454"/>
      <c r="C52" s="461" t="s">
        <v>544</v>
      </c>
      <c r="D52" s="134"/>
      <c r="E52" s="134"/>
      <c r="F52" s="134"/>
      <c r="G52" s="134"/>
      <c r="H52" s="134"/>
      <c r="I52" s="208"/>
      <c r="K52" s="454"/>
      <c r="L52" s="461" t="s">
        <v>544</v>
      </c>
      <c r="M52" s="55"/>
      <c r="N52" s="55"/>
      <c r="O52" s="55"/>
      <c r="P52" s="55"/>
      <c r="Q52" s="55"/>
      <c r="R52" s="57"/>
    </row>
    <row r="53" spans="2:18" ht="15" x14ac:dyDescent="0.2">
      <c r="B53" s="454">
        <v>1</v>
      </c>
      <c r="C53" s="145" t="s">
        <v>520</v>
      </c>
      <c r="D53" s="127"/>
      <c r="E53" s="127"/>
      <c r="F53" s="127"/>
      <c r="G53" s="127"/>
      <c r="H53" s="127"/>
      <c r="I53" s="168">
        <f>SUM(E53:H53)</f>
        <v>0</v>
      </c>
      <c r="K53" s="454">
        <v>1</v>
      </c>
      <c r="L53" s="145" t="s">
        <v>520</v>
      </c>
      <c r="M53" s="223"/>
      <c r="N53" s="478"/>
      <c r="O53" s="478"/>
      <c r="P53" s="478"/>
      <c r="Q53" s="478"/>
      <c r="R53" s="168">
        <f>SUM(N53:Q53)</f>
        <v>0</v>
      </c>
    </row>
    <row r="54" spans="2:18" ht="15" x14ac:dyDescent="0.2">
      <c r="B54" s="454">
        <v>2</v>
      </c>
      <c r="C54" s="145" t="s">
        <v>522</v>
      </c>
      <c r="D54" s="127"/>
      <c r="E54" s="127"/>
      <c r="F54" s="127"/>
      <c r="G54" s="127"/>
      <c r="H54" s="127"/>
      <c r="I54" s="168">
        <f t="shared" ref="I54:I64" si="22">SUM(E54:H54)</f>
        <v>0</v>
      </c>
      <c r="K54" s="454">
        <v>2</v>
      </c>
      <c r="L54" s="145" t="s">
        <v>522</v>
      </c>
      <c r="M54" s="119"/>
      <c r="N54" s="104"/>
      <c r="O54" s="104"/>
      <c r="P54" s="104"/>
      <c r="Q54" s="104"/>
      <c r="R54" s="168">
        <f t="shared" ref="R54:R64" si="23">SUM(N54:Q54)</f>
        <v>0</v>
      </c>
    </row>
    <row r="55" spans="2:18" ht="15" x14ac:dyDescent="0.2">
      <c r="B55" s="454">
        <v>3</v>
      </c>
      <c r="C55" s="145" t="s">
        <v>523</v>
      </c>
      <c r="D55" s="127"/>
      <c r="E55" s="127"/>
      <c r="F55" s="127"/>
      <c r="G55" s="127"/>
      <c r="H55" s="127"/>
      <c r="I55" s="168">
        <f t="shared" si="22"/>
        <v>0</v>
      </c>
      <c r="K55" s="454">
        <v>3</v>
      </c>
      <c r="L55" s="145" t="s">
        <v>523</v>
      </c>
      <c r="M55" s="119"/>
      <c r="N55" s="104"/>
      <c r="O55" s="104"/>
      <c r="P55" s="104"/>
      <c r="Q55" s="104"/>
      <c r="R55" s="168">
        <f t="shared" si="23"/>
        <v>0</v>
      </c>
    </row>
    <row r="56" spans="2:18" ht="15" x14ac:dyDescent="0.2">
      <c r="B56" s="454">
        <v>4</v>
      </c>
      <c r="C56" s="145" t="s">
        <v>521</v>
      </c>
      <c r="D56" s="127"/>
      <c r="E56" s="127"/>
      <c r="F56" s="127"/>
      <c r="G56" s="127"/>
      <c r="H56" s="127"/>
      <c r="I56" s="168">
        <f t="shared" si="22"/>
        <v>0</v>
      </c>
      <c r="K56" s="454">
        <v>4</v>
      </c>
      <c r="L56" s="145" t="s">
        <v>521</v>
      </c>
      <c r="M56" s="119"/>
      <c r="N56" s="104"/>
      <c r="O56" s="104"/>
      <c r="P56" s="104"/>
      <c r="Q56" s="104"/>
      <c r="R56" s="168">
        <f t="shared" si="23"/>
        <v>0</v>
      </c>
    </row>
    <row r="57" spans="2:18" ht="15" x14ac:dyDescent="0.2">
      <c r="B57" s="454">
        <v>5</v>
      </c>
      <c r="C57" s="145" t="s">
        <v>524</v>
      </c>
      <c r="D57" s="127"/>
      <c r="E57" s="127"/>
      <c r="F57" s="127"/>
      <c r="G57" s="127"/>
      <c r="H57" s="127"/>
      <c r="I57" s="168">
        <f t="shared" si="22"/>
        <v>0</v>
      </c>
      <c r="K57" s="454">
        <v>5</v>
      </c>
      <c r="L57" s="145" t="s">
        <v>524</v>
      </c>
      <c r="M57" s="119"/>
      <c r="N57" s="104"/>
      <c r="O57" s="104"/>
      <c r="P57" s="104"/>
      <c r="Q57" s="104"/>
      <c r="R57" s="168">
        <f t="shared" si="23"/>
        <v>0</v>
      </c>
    </row>
    <row r="58" spans="2:18" ht="15" x14ac:dyDescent="0.2">
      <c r="B58" s="454">
        <v>6</v>
      </c>
      <c r="C58" s="145" t="s">
        <v>525</v>
      </c>
      <c r="D58" s="127"/>
      <c r="E58" s="127"/>
      <c r="F58" s="127"/>
      <c r="G58" s="127"/>
      <c r="H58" s="127"/>
      <c r="I58" s="168">
        <f t="shared" si="22"/>
        <v>0</v>
      </c>
      <c r="K58" s="454">
        <v>6</v>
      </c>
      <c r="L58" s="145" t="s">
        <v>525</v>
      </c>
      <c r="M58" s="119"/>
      <c r="N58" s="104"/>
      <c r="O58" s="104"/>
      <c r="P58" s="104"/>
      <c r="Q58" s="104"/>
      <c r="R58" s="168">
        <f t="shared" si="23"/>
        <v>0</v>
      </c>
    </row>
    <row r="59" spans="2:18" ht="15" x14ac:dyDescent="0.2">
      <c r="B59" s="454">
        <v>7</v>
      </c>
      <c r="C59" s="145" t="s">
        <v>526</v>
      </c>
      <c r="D59" s="127"/>
      <c r="E59" s="127"/>
      <c r="F59" s="127"/>
      <c r="G59" s="127"/>
      <c r="H59" s="127"/>
      <c r="I59" s="168">
        <f t="shared" si="22"/>
        <v>0</v>
      </c>
      <c r="K59" s="454">
        <v>7</v>
      </c>
      <c r="L59" s="145" t="s">
        <v>526</v>
      </c>
      <c r="M59" s="119"/>
      <c r="N59" s="104"/>
      <c r="O59" s="104"/>
      <c r="P59" s="104"/>
      <c r="Q59" s="104"/>
      <c r="R59" s="168">
        <f t="shared" si="23"/>
        <v>0</v>
      </c>
    </row>
    <row r="60" spans="2:18" ht="15" x14ac:dyDescent="0.2">
      <c r="B60" s="454">
        <v>8</v>
      </c>
      <c r="C60" s="145" t="s">
        <v>527</v>
      </c>
      <c r="D60" s="127"/>
      <c r="E60" s="127"/>
      <c r="F60" s="127"/>
      <c r="G60" s="127"/>
      <c r="H60" s="127"/>
      <c r="I60" s="168">
        <f t="shared" si="22"/>
        <v>0</v>
      </c>
      <c r="K60" s="454">
        <v>8</v>
      </c>
      <c r="L60" s="145" t="s">
        <v>527</v>
      </c>
      <c r="M60" s="119"/>
      <c r="N60" s="104"/>
      <c r="O60" s="104"/>
      <c r="P60" s="104"/>
      <c r="Q60" s="104"/>
      <c r="R60" s="168">
        <f t="shared" si="23"/>
        <v>0</v>
      </c>
    </row>
    <row r="61" spans="2:18" ht="15" x14ac:dyDescent="0.2">
      <c r="B61" s="454">
        <v>9</v>
      </c>
      <c r="C61" s="145" t="s">
        <v>528</v>
      </c>
      <c r="D61" s="127"/>
      <c r="E61" s="127"/>
      <c r="F61" s="127"/>
      <c r="G61" s="127"/>
      <c r="H61" s="127"/>
      <c r="I61" s="168">
        <f t="shared" si="22"/>
        <v>0</v>
      </c>
      <c r="K61" s="454">
        <v>9</v>
      </c>
      <c r="L61" s="145" t="s">
        <v>528</v>
      </c>
      <c r="M61" s="119"/>
      <c r="N61" s="104"/>
      <c r="O61" s="104"/>
      <c r="P61" s="104"/>
      <c r="Q61" s="104"/>
      <c r="R61" s="168">
        <f t="shared" si="23"/>
        <v>0</v>
      </c>
    </row>
    <row r="62" spans="2:18" ht="15" x14ac:dyDescent="0.2">
      <c r="B62" s="454">
        <v>10</v>
      </c>
      <c r="C62" s="145" t="s">
        <v>529</v>
      </c>
      <c r="D62" s="127"/>
      <c r="E62" s="127"/>
      <c r="F62" s="127"/>
      <c r="G62" s="127"/>
      <c r="H62" s="127"/>
      <c r="I62" s="168">
        <f t="shared" si="22"/>
        <v>0</v>
      </c>
      <c r="K62" s="454">
        <v>10</v>
      </c>
      <c r="L62" s="145" t="s">
        <v>529</v>
      </c>
      <c r="M62" s="119"/>
      <c r="N62" s="104"/>
      <c r="O62" s="104"/>
      <c r="P62" s="104"/>
      <c r="Q62" s="104"/>
      <c r="R62" s="168">
        <f t="shared" si="23"/>
        <v>0</v>
      </c>
    </row>
    <row r="63" spans="2:18" ht="15" x14ac:dyDescent="0.2">
      <c r="B63" s="454">
        <f>B62+1</f>
        <v>11</v>
      </c>
      <c r="C63" s="145" t="s">
        <v>530</v>
      </c>
      <c r="D63" s="127"/>
      <c r="E63" s="127"/>
      <c r="F63" s="127"/>
      <c r="G63" s="127"/>
      <c r="H63" s="127"/>
      <c r="I63" s="168">
        <f t="shared" si="22"/>
        <v>0</v>
      </c>
      <c r="K63" s="454">
        <f>K62+1</f>
        <v>11</v>
      </c>
      <c r="L63" s="145" t="s">
        <v>530</v>
      </c>
      <c r="M63" s="222"/>
      <c r="N63" s="522"/>
      <c r="O63" s="522"/>
      <c r="P63" s="522"/>
      <c r="Q63" s="522"/>
      <c r="R63" s="168">
        <f t="shared" si="23"/>
        <v>0</v>
      </c>
    </row>
    <row r="64" spans="2:18" ht="15" x14ac:dyDescent="0.2">
      <c r="B64" s="454">
        <f t="shared" ref="B64" si="24">B63+1</f>
        <v>12</v>
      </c>
      <c r="C64" s="449" t="s">
        <v>545</v>
      </c>
      <c r="D64" s="524">
        <f>SUM(D53:D63)</f>
        <v>0</v>
      </c>
      <c r="E64" s="523">
        <f t="shared" ref="E64" si="25">SUM(E53:E63)</f>
        <v>0</v>
      </c>
      <c r="F64" s="523">
        <f t="shared" ref="F64" si="26">SUM(F53:F63)</f>
        <v>0</v>
      </c>
      <c r="G64" s="523">
        <f t="shared" ref="G64" si="27">SUM(G53:G63)</f>
        <v>0</v>
      </c>
      <c r="H64" s="523">
        <f t="shared" ref="H64" si="28">SUM(H53:H63)</f>
        <v>0</v>
      </c>
      <c r="I64" s="168">
        <f t="shared" si="22"/>
        <v>0</v>
      </c>
      <c r="K64" s="454">
        <f t="shared" ref="K64" si="29">K63+1</f>
        <v>12</v>
      </c>
      <c r="L64" s="449" t="s">
        <v>545</v>
      </c>
      <c r="M64" s="524">
        <f>SUM(M53:M63)</f>
        <v>0</v>
      </c>
      <c r="N64" s="523">
        <f t="shared" ref="N64" si="30">SUM(N53:N63)</f>
        <v>0</v>
      </c>
      <c r="O64" s="523">
        <f t="shared" ref="O64" si="31">SUM(O53:O63)</f>
        <v>0</v>
      </c>
      <c r="P64" s="523">
        <f t="shared" ref="P64" si="32">SUM(P53:P63)</f>
        <v>0</v>
      </c>
      <c r="Q64" s="523">
        <f t="shared" ref="Q64" si="33">SUM(Q53:Q63)</f>
        <v>0</v>
      </c>
      <c r="R64" s="168">
        <f t="shared" si="23"/>
        <v>0</v>
      </c>
    </row>
    <row r="65" spans="2:18" ht="15" x14ac:dyDescent="0.2">
      <c r="B65" s="454">
        <f t="shared" ref="B65" si="34">B64+1</f>
        <v>13</v>
      </c>
      <c r="C65" s="145" t="s">
        <v>546</v>
      </c>
      <c r="D65" s="127"/>
      <c r="E65" s="127"/>
      <c r="F65" s="127"/>
      <c r="G65" s="127"/>
      <c r="H65" s="127"/>
      <c r="I65" s="168">
        <f t="shared" ref="I65" si="35">SUM(E65:H65)</f>
        <v>0</v>
      </c>
      <c r="K65" s="454">
        <f t="shared" ref="K65" si="36">K64+1</f>
        <v>13</v>
      </c>
      <c r="L65" s="145" t="s">
        <v>546</v>
      </c>
      <c r="M65" s="119"/>
      <c r="N65" s="104"/>
      <c r="O65" s="104"/>
      <c r="P65" s="104"/>
      <c r="Q65" s="104"/>
      <c r="R65" s="168">
        <f t="shared" ref="R65" si="37">SUM(N65:Q65)</f>
        <v>0</v>
      </c>
    </row>
    <row r="66" spans="2:18" ht="15.75" thickBot="1" x14ac:dyDescent="0.25">
      <c r="B66" s="455">
        <f>B65+1</f>
        <v>14</v>
      </c>
      <c r="C66" s="147" t="s">
        <v>98</v>
      </c>
      <c r="D66" s="525">
        <f>D64+D65</f>
        <v>0</v>
      </c>
      <c r="E66" s="178">
        <f>E64+E65</f>
        <v>0</v>
      </c>
      <c r="F66" s="178">
        <f>F64+F65</f>
        <v>0</v>
      </c>
      <c r="G66" s="178">
        <f>G64+G65</f>
        <v>0</v>
      </c>
      <c r="H66" s="178">
        <f>H64+H65</f>
        <v>0</v>
      </c>
      <c r="I66" s="179">
        <f>SUM(E66:H66)</f>
        <v>0</v>
      </c>
      <c r="K66" s="455">
        <f>K65+1</f>
        <v>14</v>
      </c>
      <c r="L66" s="147" t="s">
        <v>98</v>
      </c>
      <c r="M66" s="525">
        <f>M64+M65</f>
        <v>0</v>
      </c>
      <c r="N66" s="178">
        <f>N64+N65</f>
        <v>0</v>
      </c>
      <c r="O66" s="178">
        <f>O64+O65</f>
        <v>0</v>
      </c>
      <c r="P66" s="178">
        <f>P64+P65</f>
        <v>0</v>
      </c>
      <c r="Q66" s="178">
        <f>Q64+Q65</f>
        <v>0</v>
      </c>
      <c r="R66" s="179">
        <f>SUM(N66:Q66)</f>
        <v>0</v>
      </c>
    </row>
    <row r="67" spans="2:18" ht="15" thickBot="1" x14ac:dyDescent="0.25"/>
    <row r="68" spans="2:18" ht="15" hidden="1" outlineLevel="1" x14ac:dyDescent="0.2">
      <c r="B68" s="595"/>
      <c r="C68" s="585"/>
      <c r="D68" s="677"/>
      <c r="E68" s="678"/>
      <c r="F68" s="685" t="str">
        <f>LEFT(F47,4)-1&amp;" UY"</f>
        <v>2022 UY</v>
      </c>
      <c r="G68" s="678"/>
      <c r="H68" s="678"/>
      <c r="I68" s="679"/>
      <c r="K68" s="595"/>
      <c r="L68" s="585"/>
      <c r="M68" s="677"/>
      <c r="N68" s="678"/>
      <c r="O68" s="685" t="str">
        <f>LEFT(O47,4)-1&amp;" UY"</f>
        <v>2021 UY</v>
      </c>
      <c r="P68" s="678"/>
      <c r="Q68" s="678"/>
      <c r="R68" s="679"/>
    </row>
    <row r="69" spans="2:18" ht="14.25" hidden="1" customHeight="1" outlineLevel="1" x14ac:dyDescent="0.2">
      <c r="B69" s="600"/>
      <c r="C69" s="588">
        <f>C48</f>
        <v>2025</v>
      </c>
      <c r="D69" s="733" t="s">
        <v>201</v>
      </c>
      <c r="E69" s="735" t="s">
        <v>538</v>
      </c>
      <c r="F69" s="735" t="s">
        <v>162</v>
      </c>
      <c r="G69" s="735" t="s">
        <v>539</v>
      </c>
      <c r="H69" s="735" t="s">
        <v>540</v>
      </c>
      <c r="I69" s="758" t="s">
        <v>541</v>
      </c>
      <c r="K69" s="600"/>
      <c r="L69" s="588">
        <f>L48</f>
        <v>2024</v>
      </c>
      <c r="M69" s="741" t="s">
        <v>201</v>
      </c>
      <c r="N69" s="761" t="s">
        <v>538</v>
      </c>
      <c r="O69" s="761" t="s">
        <v>162</v>
      </c>
      <c r="P69" s="761" t="s">
        <v>539</v>
      </c>
      <c r="Q69" s="761" t="s">
        <v>540</v>
      </c>
      <c r="R69" s="764" t="s">
        <v>541</v>
      </c>
    </row>
    <row r="70" spans="2:18" ht="14.25" hidden="1" customHeight="1" outlineLevel="1" x14ac:dyDescent="0.2">
      <c r="B70" s="600"/>
      <c r="C70" s="604"/>
      <c r="D70" s="765"/>
      <c r="E70" s="732"/>
      <c r="F70" s="732"/>
      <c r="G70" s="732"/>
      <c r="H70" s="732"/>
      <c r="I70" s="759"/>
      <c r="K70" s="600"/>
      <c r="L70" s="604"/>
      <c r="M70" s="760"/>
      <c r="N70" s="735"/>
      <c r="O70" s="735"/>
      <c r="P70" s="735"/>
      <c r="Q70" s="735"/>
      <c r="R70" s="758"/>
    </row>
    <row r="71" spans="2:18" ht="15" hidden="1" outlineLevel="1" x14ac:dyDescent="0.2">
      <c r="B71" s="601"/>
      <c r="C71" s="605"/>
      <c r="D71" s="315" t="s">
        <v>402</v>
      </c>
      <c r="E71" s="314" t="s">
        <v>403</v>
      </c>
      <c r="F71" s="314" t="s">
        <v>404</v>
      </c>
      <c r="G71" s="314" t="s">
        <v>405</v>
      </c>
      <c r="H71" s="314" t="s">
        <v>406</v>
      </c>
      <c r="I71" s="316" t="s">
        <v>407</v>
      </c>
      <c r="K71" s="601"/>
      <c r="L71" s="605"/>
      <c r="M71" s="315" t="s">
        <v>402</v>
      </c>
      <c r="N71" s="314" t="s">
        <v>403</v>
      </c>
      <c r="O71" s="296" t="s">
        <v>404</v>
      </c>
      <c r="P71" s="314" t="s">
        <v>405</v>
      </c>
      <c r="Q71" s="314" t="s">
        <v>406</v>
      </c>
      <c r="R71" s="316" t="s">
        <v>407</v>
      </c>
    </row>
    <row r="72" spans="2:18" ht="42.75" hidden="1" customHeight="1" outlineLevel="2" x14ac:dyDescent="0.2">
      <c r="B72" s="386"/>
      <c r="C72" s="459" t="s">
        <v>542</v>
      </c>
      <c r="D72" s="414" t="s">
        <v>543</v>
      </c>
      <c r="E72" s="416" t="s">
        <v>543</v>
      </c>
      <c r="F72" s="416" t="s">
        <v>543</v>
      </c>
      <c r="G72" s="416" t="s">
        <v>543</v>
      </c>
      <c r="H72" s="416" t="s">
        <v>543</v>
      </c>
      <c r="I72" s="417" t="s">
        <v>543</v>
      </c>
      <c r="K72" s="386"/>
      <c r="L72" s="459" t="s">
        <v>542</v>
      </c>
      <c r="M72" s="414" t="s">
        <v>543</v>
      </c>
      <c r="N72" s="414" t="s">
        <v>543</v>
      </c>
      <c r="O72" s="414" t="s">
        <v>543</v>
      </c>
      <c r="P72" s="414" t="s">
        <v>543</v>
      </c>
      <c r="Q72" s="414" t="s">
        <v>543</v>
      </c>
      <c r="R72" s="415" t="s">
        <v>543</v>
      </c>
    </row>
    <row r="73" spans="2:18" hidden="1" outlineLevel="1" x14ac:dyDescent="0.2">
      <c r="B73" s="454"/>
      <c r="C73" s="434" t="s">
        <v>544</v>
      </c>
      <c r="D73" s="135"/>
      <c r="E73" s="134"/>
      <c r="F73" s="134"/>
      <c r="G73" s="134"/>
      <c r="H73" s="134"/>
      <c r="I73" s="208"/>
      <c r="K73" s="454"/>
      <c r="L73" s="434" t="s">
        <v>544</v>
      </c>
      <c r="M73" s="55"/>
      <c r="N73" s="55"/>
      <c r="O73" s="55"/>
      <c r="P73" s="55"/>
      <c r="Q73" s="55"/>
      <c r="R73" s="57"/>
    </row>
    <row r="74" spans="2:18" ht="15" hidden="1" outlineLevel="1" x14ac:dyDescent="0.2">
      <c r="B74" s="454">
        <v>1</v>
      </c>
      <c r="C74" s="142" t="s">
        <v>520</v>
      </c>
      <c r="D74" s="131"/>
      <c r="E74" s="109"/>
      <c r="F74" s="109"/>
      <c r="G74" s="109"/>
      <c r="H74" s="109"/>
      <c r="I74" s="168">
        <f>SUM(E74:H74)</f>
        <v>0</v>
      </c>
      <c r="K74" s="454">
        <v>1</v>
      </c>
      <c r="L74" s="142" t="s">
        <v>520</v>
      </c>
      <c r="M74" s="477"/>
      <c r="N74" s="478"/>
      <c r="O74" s="478"/>
      <c r="P74" s="478"/>
      <c r="Q74" s="478"/>
      <c r="R74" s="168">
        <f>SUM(N74:Q74)</f>
        <v>0</v>
      </c>
    </row>
    <row r="75" spans="2:18" ht="15" hidden="1" outlineLevel="1" x14ac:dyDescent="0.2">
      <c r="B75" s="454">
        <v>2</v>
      </c>
      <c r="C75" s="142" t="s">
        <v>522</v>
      </c>
      <c r="D75" s="115"/>
      <c r="E75" s="103"/>
      <c r="F75" s="103"/>
      <c r="G75" s="103"/>
      <c r="H75" s="103"/>
      <c r="I75" s="168">
        <f t="shared" ref="I75:I85" si="38">SUM(E75:H75)</f>
        <v>0</v>
      </c>
      <c r="K75" s="454">
        <v>2</v>
      </c>
      <c r="L75" s="142" t="s">
        <v>522</v>
      </c>
      <c r="M75" s="479"/>
      <c r="N75" s="104"/>
      <c r="O75" s="104"/>
      <c r="P75" s="104"/>
      <c r="Q75" s="104"/>
      <c r="R75" s="168">
        <f t="shared" ref="R75:R85" si="39">SUM(N75:Q75)</f>
        <v>0</v>
      </c>
    </row>
    <row r="76" spans="2:18" ht="15" hidden="1" outlineLevel="1" x14ac:dyDescent="0.2">
      <c r="B76" s="454">
        <v>3</v>
      </c>
      <c r="C76" s="142" t="s">
        <v>523</v>
      </c>
      <c r="D76" s="115"/>
      <c r="E76" s="103"/>
      <c r="F76" s="103"/>
      <c r="G76" s="103"/>
      <c r="H76" s="103"/>
      <c r="I76" s="168">
        <f t="shared" si="38"/>
        <v>0</v>
      </c>
      <c r="K76" s="454">
        <v>3</v>
      </c>
      <c r="L76" s="142" t="s">
        <v>523</v>
      </c>
      <c r="M76" s="479"/>
      <c r="N76" s="104"/>
      <c r="O76" s="104"/>
      <c r="P76" s="104"/>
      <c r="Q76" s="104"/>
      <c r="R76" s="168">
        <f t="shared" si="39"/>
        <v>0</v>
      </c>
    </row>
    <row r="77" spans="2:18" ht="15" hidden="1" outlineLevel="1" x14ac:dyDescent="0.2">
      <c r="B77" s="454">
        <v>4</v>
      </c>
      <c r="C77" s="142" t="s">
        <v>521</v>
      </c>
      <c r="D77" s="115"/>
      <c r="E77" s="103"/>
      <c r="F77" s="103"/>
      <c r="G77" s="103"/>
      <c r="H77" s="103"/>
      <c r="I77" s="168">
        <f t="shared" si="38"/>
        <v>0</v>
      </c>
      <c r="K77" s="454">
        <v>4</v>
      </c>
      <c r="L77" s="142" t="s">
        <v>521</v>
      </c>
      <c r="M77" s="479"/>
      <c r="N77" s="104"/>
      <c r="O77" s="104"/>
      <c r="P77" s="104"/>
      <c r="Q77" s="104"/>
      <c r="R77" s="168">
        <f t="shared" si="39"/>
        <v>0</v>
      </c>
    </row>
    <row r="78" spans="2:18" ht="15" hidden="1" outlineLevel="1" x14ac:dyDescent="0.2">
      <c r="B78" s="454">
        <v>5</v>
      </c>
      <c r="C78" s="142" t="s">
        <v>524</v>
      </c>
      <c r="D78" s="115"/>
      <c r="E78" s="103"/>
      <c r="F78" s="103"/>
      <c r="G78" s="103"/>
      <c r="H78" s="103"/>
      <c r="I78" s="168">
        <f t="shared" si="38"/>
        <v>0</v>
      </c>
      <c r="K78" s="454">
        <v>5</v>
      </c>
      <c r="L78" s="142" t="s">
        <v>524</v>
      </c>
      <c r="M78" s="479"/>
      <c r="N78" s="104"/>
      <c r="O78" s="104"/>
      <c r="P78" s="104"/>
      <c r="Q78" s="104"/>
      <c r="R78" s="168">
        <f t="shared" si="39"/>
        <v>0</v>
      </c>
    </row>
    <row r="79" spans="2:18" ht="15" hidden="1" outlineLevel="1" x14ac:dyDescent="0.2">
      <c r="B79" s="454">
        <v>6</v>
      </c>
      <c r="C79" s="142" t="s">
        <v>525</v>
      </c>
      <c r="D79" s="115"/>
      <c r="E79" s="103"/>
      <c r="F79" s="103"/>
      <c r="G79" s="103"/>
      <c r="H79" s="103"/>
      <c r="I79" s="168">
        <f t="shared" si="38"/>
        <v>0</v>
      </c>
      <c r="K79" s="454">
        <v>6</v>
      </c>
      <c r="L79" s="142" t="s">
        <v>525</v>
      </c>
      <c r="M79" s="479"/>
      <c r="N79" s="104"/>
      <c r="O79" s="104"/>
      <c r="P79" s="104"/>
      <c r="Q79" s="104"/>
      <c r="R79" s="168">
        <f t="shared" si="39"/>
        <v>0</v>
      </c>
    </row>
    <row r="80" spans="2:18" ht="15" hidden="1" outlineLevel="1" x14ac:dyDescent="0.2">
      <c r="B80" s="454">
        <v>7</v>
      </c>
      <c r="C80" s="142" t="s">
        <v>526</v>
      </c>
      <c r="D80" s="115"/>
      <c r="E80" s="103"/>
      <c r="F80" s="103"/>
      <c r="G80" s="103"/>
      <c r="H80" s="103"/>
      <c r="I80" s="168">
        <f t="shared" si="38"/>
        <v>0</v>
      </c>
      <c r="K80" s="454">
        <v>7</v>
      </c>
      <c r="L80" s="142" t="s">
        <v>526</v>
      </c>
      <c r="M80" s="479"/>
      <c r="N80" s="104"/>
      <c r="O80" s="104"/>
      <c r="P80" s="104"/>
      <c r="Q80" s="104"/>
      <c r="R80" s="168">
        <f t="shared" si="39"/>
        <v>0</v>
      </c>
    </row>
    <row r="81" spans="2:18" ht="15" hidden="1" outlineLevel="1" x14ac:dyDescent="0.2">
      <c r="B81" s="454">
        <v>8</v>
      </c>
      <c r="C81" s="142" t="s">
        <v>527</v>
      </c>
      <c r="D81" s="115"/>
      <c r="E81" s="103"/>
      <c r="F81" s="103"/>
      <c r="G81" s="103"/>
      <c r="H81" s="103"/>
      <c r="I81" s="168">
        <f t="shared" si="38"/>
        <v>0</v>
      </c>
      <c r="K81" s="454">
        <v>8</v>
      </c>
      <c r="L81" s="142" t="s">
        <v>527</v>
      </c>
      <c r="M81" s="479"/>
      <c r="N81" s="104"/>
      <c r="O81" s="104"/>
      <c r="P81" s="104"/>
      <c r="Q81" s="104"/>
      <c r="R81" s="168">
        <f t="shared" si="39"/>
        <v>0</v>
      </c>
    </row>
    <row r="82" spans="2:18" ht="15" hidden="1" outlineLevel="1" x14ac:dyDescent="0.2">
      <c r="B82" s="454">
        <v>9</v>
      </c>
      <c r="C82" s="142" t="s">
        <v>528</v>
      </c>
      <c r="D82" s="115"/>
      <c r="E82" s="103"/>
      <c r="F82" s="103"/>
      <c r="G82" s="103"/>
      <c r="H82" s="103"/>
      <c r="I82" s="168">
        <f t="shared" si="38"/>
        <v>0</v>
      </c>
      <c r="K82" s="454">
        <v>9</v>
      </c>
      <c r="L82" s="142" t="s">
        <v>528</v>
      </c>
      <c r="M82" s="479"/>
      <c r="N82" s="104"/>
      <c r="O82" s="104"/>
      <c r="P82" s="104"/>
      <c r="Q82" s="104"/>
      <c r="R82" s="168">
        <f t="shared" si="39"/>
        <v>0</v>
      </c>
    </row>
    <row r="83" spans="2:18" ht="15" hidden="1" outlineLevel="1" x14ac:dyDescent="0.2">
      <c r="B83" s="454">
        <v>10</v>
      </c>
      <c r="C83" s="142" t="s">
        <v>529</v>
      </c>
      <c r="D83" s="115"/>
      <c r="E83" s="103"/>
      <c r="F83" s="103"/>
      <c r="G83" s="103"/>
      <c r="H83" s="103"/>
      <c r="I83" s="168">
        <f t="shared" si="38"/>
        <v>0</v>
      </c>
      <c r="K83" s="454">
        <v>10</v>
      </c>
      <c r="L83" s="142" t="s">
        <v>529</v>
      </c>
      <c r="M83" s="479"/>
      <c r="N83" s="104"/>
      <c r="O83" s="104"/>
      <c r="P83" s="104"/>
      <c r="Q83" s="104"/>
      <c r="R83" s="168">
        <f t="shared" si="39"/>
        <v>0</v>
      </c>
    </row>
    <row r="84" spans="2:18" ht="15" hidden="1" outlineLevel="1" x14ac:dyDescent="0.2">
      <c r="B84" s="454">
        <f>B83+1</f>
        <v>11</v>
      </c>
      <c r="C84" s="142" t="s">
        <v>530</v>
      </c>
      <c r="D84" s="213"/>
      <c r="E84" s="106"/>
      <c r="F84" s="106"/>
      <c r="G84" s="106"/>
      <c r="H84" s="106"/>
      <c r="I84" s="168">
        <f t="shared" si="38"/>
        <v>0</v>
      </c>
      <c r="K84" s="454">
        <f>K83+1</f>
        <v>11</v>
      </c>
      <c r="L84" s="142" t="s">
        <v>530</v>
      </c>
      <c r="M84" s="521"/>
      <c r="N84" s="522"/>
      <c r="O84" s="522"/>
      <c r="P84" s="522"/>
      <c r="Q84" s="522"/>
      <c r="R84" s="168">
        <f t="shared" si="39"/>
        <v>0</v>
      </c>
    </row>
    <row r="85" spans="2:18" ht="15" hidden="1" outlineLevel="1" x14ac:dyDescent="0.2">
      <c r="B85" s="454">
        <f t="shared" ref="B85" si="40">B84+1</f>
        <v>12</v>
      </c>
      <c r="C85" s="449" t="s">
        <v>545</v>
      </c>
      <c r="D85" s="524">
        <f>SUM(D74:D84)</f>
        <v>0</v>
      </c>
      <c r="E85" s="523">
        <f t="shared" ref="E85" si="41">SUM(E74:E84)</f>
        <v>0</v>
      </c>
      <c r="F85" s="523">
        <f t="shared" ref="F85" si="42">SUM(F74:F84)</f>
        <v>0</v>
      </c>
      <c r="G85" s="523">
        <f t="shared" ref="G85" si="43">SUM(G74:G84)</f>
        <v>0</v>
      </c>
      <c r="H85" s="523">
        <f t="shared" ref="H85" si="44">SUM(H74:H84)</f>
        <v>0</v>
      </c>
      <c r="I85" s="168">
        <f t="shared" si="38"/>
        <v>0</v>
      </c>
      <c r="K85" s="454">
        <f t="shared" ref="K85" si="45">K84+1</f>
        <v>12</v>
      </c>
      <c r="L85" s="449" t="s">
        <v>545</v>
      </c>
      <c r="M85" s="524">
        <f>SUM(M74:M84)</f>
        <v>0</v>
      </c>
      <c r="N85" s="523">
        <f t="shared" ref="N85" si="46">SUM(N74:N84)</f>
        <v>0</v>
      </c>
      <c r="O85" s="523">
        <f t="shared" ref="O85" si="47">SUM(O74:O84)</f>
        <v>0</v>
      </c>
      <c r="P85" s="523">
        <f t="shared" ref="P85" si="48">SUM(P74:P84)</f>
        <v>0</v>
      </c>
      <c r="Q85" s="523">
        <f t="shared" ref="Q85" si="49">SUM(Q74:Q84)</f>
        <v>0</v>
      </c>
      <c r="R85" s="168">
        <f t="shared" si="39"/>
        <v>0</v>
      </c>
    </row>
    <row r="86" spans="2:18" ht="15" hidden="1" outlineLevel="1" x14ac:dyDescent="0.2">
      <c r="B86" s="454">
        <f t="shared" ref="B86" si="50">B85+1</f>
        <v>13</v>
      </c>
      <c r="C86" s="142" t="s">
        <v>546</v>
      </c>
      <c r="D86" s="131"/>
      <c r="E86" s="109"/>
      <c r="F86" s="109"/>
      <c r="G86" s="109"/>
      <c r="H86" s="109"/>
      <c r="I86" s="168">
        <f t="shared" ref="I86" si="51">SUM(E86:H86)</f>
        <v>0</v>
      </c>
      <c r="K86" s="454">
        <f t="shared" ref="K86" si="52">K85+1</f>
        <v>13</v>
      </c>
      <c r="L86" s="142" t="s">
        <v>546</v>
      </c>
      <c r="M86" s="477"/>
      <c r="N86" s="478"/>
      <c r="O86" s="478"/>
      <c r="P86" s="478"/>
      <c r="Q86" s="478"/>
      <c r="R86" s="168">
        <f t="shared" ref="R86" si="53">SUM(N86:Q86)</f>
        <v>0</v>
      </c>
    </row>
    <row r="87" spans="2:18" ht="15.75" hidden="1" outlineLevel="1" thickBot="1" x14ac:dyDescent="0.25">
      <c r="B87" s="455">
        <f>B86+1</f>
        <v>14</v>
      </c>
      <c r="C87" s="143" t="s">
        <v>98</v>
      </c>
      <c r="D87" s="190">
        <f>D85+D86</f>
        <v>0</v>
      </c>
      <c r="E87" s="178">
        <f>E85+E86</f>
        <v>0</v>
      </c>
      <c r="F87" s="178">
        <f>F85+F86</f>
        <v>0</v>
      </c>
      <c r="G87" s="178">
        <f>G85+G86</f>
        <v>0</v>
      </c>
      <c r="H87" s="178">
        <f>H85+H86</f>
        <v>0</v>
      </c>
      <c r="I87" s="179">
        <f>SUM(E87:H87)</f>
        <v>0</v>
      </c>
      <c r="K87" s="455">
        <f>K86+1</f>
        <v>14</v>
      </c>
      <c r="L87" s="143" t="s">
        <v>98</v>
      </c>
      <c r="M87" s="190">
        <f>M85+M86</f>
        <v>0</v>
      </c>
      <c r="N87" s="178">
        <f>N85+N86</f>
        <v>0</v>
      </c>
      <c r="O87" s="178">
        <f>O85+O86</f>
        <v>0</v>
      </c>
      <c r="P87" s="178">
        <f>P85+P86</f>
        <v>0</v>
      </c>
      <c r="Q87" s="178">
        <f>Q85+Q86</f>
        <v>0</v>
      </c>
      <c r="R87" s="179">
        <f>SUM(N87:Q87)</f>
        <v>0</v>
      </c>
    </row>
    <row r="88" spans="2:18" hidden="1" outlineLevel="1" x14ac:dyDescent="0.2"/>
    <row r="89" spans="2:18" ht="15" hidden="1" outlineLevel="1" thickBot="1" x14ac:dyDescent="0.25"/>
    <row r="90" spans="2:18" ht="15" hidden="1" outlineLevel="1" x14ac:dyDescent="0.2">
      <c r="B90" s="595"/>
      <c r="C90" s="585"/>
      <c r="D90" s="677"/>
      <c r="E90" s="678"/>
      <c r="F90" s="685" t="str">
        <f>LEFT(F68,4)-1&amp;" UY"</f>
        <v>2021 UY</v>
      </c>
      <c r="G90" s="678"/>
      <c r="H90" s="678"/>
      <c r="I90" s="679"/>
      <c r="K90" s="595"/>
      <c r="L90" s="585"/>
      <c r="M90" s="677"/>
      <c r="N90" s="678"/>
      <c r="O90" s="685" t="str">
        <f>LEFT(O68,4)-1&amp;" UY"</f>
        <v>2020 UY</v>
      </c>
      <c r="P90" s="678"/>
      <c r="Q90" s="678"/>
      <c r="R90" s="679"/>
    </row>
    <row r="91" spans="2:18" ht="14.25" hidden="1" customHeight="1" outlineLevel="1" x14ac:dyDescent="0.2">
      <c r="B91" s="600"/>
      <c r="C91" s="588">
        <f>C69</f>
        <v>2025</v>
      </c>
      <c r="D91" s="733" t="s">
        <v>201</v>
      </c>
      <c r="E91" s="735" t="s">
        <v>538</v>
      </c>
      <c r="F91" s="735" t="s">
        <v>162</v>
      </c>
      <c r="G91" s="735" t="s">
        <v>539</v>
      </c>
      <c r="H91" s="735" t="s">
        <v>540</v>
      </c>
      <c r="I91" s="758" t="s">
        <v>541</v>
      </c>
      <c r="K91" s="600"/>
      <c r="L91" s="588">
        <f>L69</f>
        <v>2024</v>
      </c>
      <c r="M91" s="763" t="s">
        <v>201</v>
      </c>
      <c r="N91" s="761" t="s">
        <v>538</v>
      </c>
      <c r="O91" s="761" t="s">
        <v>162</v>
      </c>
      <c r="P91" s="761" t="s">
        <v>539</v>
      </c>
      <c r="Q91" s="761" t="s">
        <v>540</v>
      </c>
      <c r="R91" s="764" t="s">
        <v>541</v>
      </c>
    </row>
    <row r="92" spans="2:18" ht="14.25" hidden="1" customHeight="1" outlineLevel="1" x14ac:dyDescent="0.2">
      <c r="B92" s="600"/>
      <c r="C92" s="604"/>
      <c r="D92" s="765"/>
      <c r="E92" s="732"/>
      <c r="F92" s="732"/>
      <c r="G92" s="732"/>
      <c r="H92" s="732"/>
      <c r="I92" s="759"/>
      <c r="K92" s="600"/>
      <c r="L92" s="604"/>
      <c r="M92" s="733"/>
      <c r="N92" s="735"/>
      <c r="O92" s="735"/>
      <c r="P92" s="735"/>
      <c r="Q92" s="735"/>
      <c r="R92" s="758"/>
    </row>
    <row r="93" spans="2:18" ht="15" hidden="1" outlineLevel="1" x14ac:dyDescent="0.2">
      <c r="B93" s="601"/>
      <c r="C93" s="605"/>
      <c r="D93" s="315" t="s">
        <v>408</v>
      </c>
      <c r="E93" s="314" t="s">
        <v>409</v>
      </c>
      <c r="F93" s="314" t="s">
        <v>377</v>
      </c>
      <c r="G93" s="314" t="s">
        <v>410</v>
      </c>
      <c r="H93" s="314" t="s">
        <v>411</v>
      </c>
      <c r="I93" s="316" t="s">
        <v>412</v>
      </c>
      <c r="K93" s="601"/>
      <c r="L93" s="605"/>
      <c r="M93" s="315" t="s">
        <v>408</v>
      </c>
      <c r="N93" s="314" t="s">
        <v>409</v>
      </c>
      <c r="O93" s="314" t="s">
        <v>377</v>
      </c>
      <c r="P93" s="296" t="s">
        <v>410</v>
      </c>
      <c r="Q93" s="314" t="s">
        <v>411</v>
      </c>
      <c r="R93" s="316" t="s">
        <v>412</v>
      </c>
    </row>
    <row r="94" spans="2:18" ht="42.75" hidden="1" customHeight="1" outlineLevel="2" x14ac:dyDescent="0.2">
      <c r="B94" s="386"/>
      <c r="C94" s="459" t="s">
        <v>542</v>
      </c>
      <c r="D94" s="414" t="s">
        <v>543</v>
      </c>
      <c r="E94" s="416" t="s">
        <v>543</v>
      </c>
      <c r="F94" s="416" t="s">
        <v>543</v>
      </c>
      <c r="G94" s="416" t="s">
        <v>543</v>
      </c>
      <c r="H94" s="416" t="s">
        <v>543</v>
      </c>
      <c r="I94" s="417" t="s">
        <v>543</v>
      </c>
      <c r="K94" s="386"/>
      <c r="L94" s="459" t="s">
        <v>542</v>
      </c>
      <c r="M94" s="414" t="s">
        <v>543</v>
      </c>
      <c r="N94" s="414" t="s">
        <v>543</v>
      </c>
      <c r="O94" s="414" t="s">
        <v>543</v>
      </c>
      <c r="P94" s="414" t="s">
        <v>543</v>
      </c>
      <c r="Q94" s="414" t="s">
        <v>543</v>
      </c>
      <c r="R94" s="415" t="s">
        <v>543</v>
      </c>
    </row>
    <row r="95" spans="2:18" hidden="1" outlineLevel="1" x14ac:dyDescent="0.2">
      <c r="B95" s="454"/>
      <c r="C95" s="434" t="s">
        <v>544</v>
      </c>
      <c r="D95" s="135"/>
      <c r="E95" s="134"/>
      <c r="F95" s="134"/>
      <c r="G95" s="134"/>
      <c r="H95" s="134"/>
      <c r="I95" s="208"/>
      <c r="K95" s="454"/>
      <c r="L95" s="434" t="s">
        <v>544</v>
      </c>
      <c r="M95" s="56"/>
      <c r="N95" s="55"/>
      <c r="O95" s="55"/>
      <c r="P95" s="55"/>
      <c r="Q95" s="55"/>
      <c r="R95" s="57"/>
    </row>
    <row r="96" spans="2:18" ht="15" hidden="1" outlineLevel="1" x14ac:dyDescent="0.2">
      <c r="B96" s="454">
        <v>1</v>
      </c>
      <c r="C96" s="142" t="s">
        <v>520</v>
      </c>
      <c r="D96" s="131"/>
      <c r="E96" s="109"/>
      <c r="F96" s="109"/>
      <c r="G96" s="109"/>
      <c r="H96" s="109"/>
      <c r="I96" s="168">
        <f>SUM(E96:H96)</f>
        <v>0</v>
      </c>
      <c r="K96" s="454">
        <v>1</v>
      </c>
      <c r="L96" s="142" t="s">
        <v>520</v>
      </c>
      <c r="M96" s="477"/>
      <c r="N96" s="478"/>
      <c r="O96" s="478"/>
      <c r="P96" s="478"/>
      <c r="Q96" s="478"/>
      <c r="R96" s="168">
        <f>SUM(N96:Q96)</f>
        <v>0</v>
      </c>
    </row>
    <row r="97" spans="2:18" ht="15" hidden="1" outlineLevel="1" x14ac:dyDescent="0.2">
      <c r="B97" s="454">
        <v>2</v>
      </c>
      <c r="C97" s="142" t="s">
        <v>522</v>
      </c>
      <c r="D97" s="115"/>
      <c r="E97" s="103"/>
      <c r="F97" s="103"/>
      <c r="G97" s="103"/>
      <c r="H97" s="103"/>
      <c r="I97" s="168">
        <f t="shared" ref="I97:I107" si="54">SUM(E97:H97)</f>
        <v>0</v>
      </c>
      <c r="K97" s="454">
        <v>2</v>
      </c>
      <c r="L97" s="142" t="s">
        <v>522</v>
      </c>
      <c r="M97" s="479"/>
      <c r="N97" s="104"/>
      <c r="O97" s="104"/>
      <c r="P97" s="104"/>
      <c r="Q97" s="104"/>
      <c r="R97" s="168">
        <f t="shared" ref="R97:R107" si="55">SUM(N97:Q97)</f>
        <v>0</v>
      </c>
    </row>
    <row r="98" spans="2:18" ht="15" hidden="1" outlineLevel="1" x14ac:dyDescent="0.2">
      <c r="B98" s="454">
        <v>3</v>
      </c>
      <c r="C98" s="142" t="s">
        <v>523</v>
      </c>
      <c r="D98" s="115"/>
      <c r="E98" s="103"/>
      <c r="F98" s="103"/>
      <c r="G98" s="103"/>
      <c r="H98" s="103"/>
      <c r="I98" s="168">
        <f t="shared" si="54"/>
        <v>0</v>
      </c>
      <c r="K98" s="454">
        <v>3</v>
      </c>
      <c r="L98" s="142" t="s">
        <v>523</v>
      </c>
      <c r="M98" s="479"/>
      <c r="N98" s="104"/>
      <c r="O98" s="104"/>
      <c r="P98" s="104"/>
      <c r="Q98" s="104"/>
      <c r="R98" s="168">
        <f t="shared" si="55"/>
        <v>0</v>
      </c>
    </row>
    <row r="99" spans="2:18" ht="15" hidden="1" outlineLevel="1" x14ac:dyDescent="0.2">
      <c r="B99" s="454">
        <v>4</v>
      </c>
      <c r="C99" s="142" t="s">
        <v>521</v>
      </c>
      <c r="D99" s="115"/>
      <c r="E99" s="103"/>
      <c r="F99" s="103"/>
      <c r="G99" s="103"/>
      <c r="H99" s="103"/>
      <c r="I99" s="168">
        <f t="shared" si="54"/>
        <v>0</v>
      </c>
      <c r="K99" s="454">
        <v>4</v>
      </c>
      <c r="L99" s="142" t="s">
        <v>521</v>
      </c>
      <c r="M99" s="479"/>
      <c r="N99" s="104"/>
      <c r="O99" s="104"/>
      <c r="P99" s="104"/>
      <c r="Q99" s="104"/>
      <c r="R99" s="168">
        <f t="shared" si="55"/>
        <v>0</v>
      </c>
    </row>
    <row r="100" spans="2:18" ht="15" hidden="1" outlineLevel="1" x14ac:dyDescent="0.2">
      <c r="B100" s="454">
        <v>5</v>
      </c>
      <c r="C100" s="142" t="s">
        <v>524</v>
      </c>
      <c r="D100" s="115"/>
      <c r="E100" s="103"/>
      <c r="F100" s="103"/>
      <c r="G100" s="103"/>
      <c r="H100" s="103"/>
      <c r="I100" s="168">
        <f t="shared" si="54"/>
        <v>0</v>
      </c>
      <c r="K100" s="454">
        <v>5</v>
      </c>
      <c r="L100" s="142" t="s">
        <v>524</v>
      </c>
      <c r="M100" s="479"/>
      <c r="N100" s="104"/>
      <c r="O100" s="104"/>
      <c r="P100" s="104"/>
      <c r="Q100" s="104"/>
      <c r="R100" s="168">
        <f t="shared" si="55"/>
        <v>0</v>
      </c>
    </row>
    <row r="101" spans="2:18" ht="15" hidden="1" outlineLevel="1" x14ac:dyDescent="0.2">
      <c r="B101" s="454">
        <v>6</v>
      </c>
      <c r="C101" s="142" t="s">
        <v>525</v>
      </c>
      <c r="D101" s="115"/>
      <c r="E101" s="103"/>
      <c r="F101" s="103"/>
      <c r="G101" s="103"/>
      <c r="H101" s="103"/>
      <c r="I101" s="168">
        <f t="shared" si="54"/>
        <v>0</v>
      </c>
      <c r="K101" s="454">
        <v>6</v>
      </c>
      <c r="L101" s="142" t="s">
        <v>525</v>
      </c>
      <c r="M101" s="479"/>
      <c r="N101" s="104"/>
      <c r="O101" s="104"/>
      <c r="P101" s="104"/>
      <c r="Q101" s="104"/>
      <c r="R101" s="168">
        <f t="shared" si="55"/>
        <v>0</v>
      </c>
    </row>
    <row r="102" spans="2:18" ht="15" hidden="1" outlineLevel="1" x14ac:dyDescent="0.2">
      <c r="B102" s="454">
        <v>7</v>
      </c>
      <c r="C102" s="142" t="s">
        <v>526</v>
      </c>
      <c r="D102" s="115"/>
      <c r="E102" s="103"/>
      <c r="F102" s="103"/>
      <c r="G102" s="103"/>
      <c r="H102" s="103"/>
      <c r="I102" s="168">
        <f t="shared" si="54"/>
        <v>0</v>
      </c>
      <c r="K102" s="454">
        <v>7</v>
      </c>
      <c r="L102" s="142" t="s">
        <v>526</v>
      </c>
      <c r="M102" s="479"/>
      <c r="N102" s="104"/>
      <c r="O102" s="104"/>
      <c r="P102" s="104"/>
      <c r="Q102" s="104"/>
      <c r="R102" s="168">
        <f t="shared" si="55"/>
        <v>0</v>
      </c>
    </row>
    <row r="103" spans="2:18" ht="15" hidden="1" outlineLevel="1" x14ac:dyDescent="0.2">
      <c r="B103" s="454">
        <v>8</v>
      </c>
      <c r="C103" s="142" t="s">
        <v>527</v>
      </c>
      <c r="D103" s="115"/>
      <c r="E103" s="103"/>
      <c r="F103" s="103"/>
      <c r="G103" s="103"/>
      <c r="H103" s="103"/>
      <c r="I103" s="168">
        <f t="shared" si="54"/>
        <v>0</v>
      </c>
      <c r="K103" s="454">
        <v>8</v>
      </c>
      <c r="L103" s="142" t="s">
        <v>527</v>
      </c>
      <c r="M103" s="479"/>
      <c r="N103" s="104"/>
      <c r="O103" s="104"/>
      <c r="P103" s="104"/>
      <c r="Q103" s="104"/>
      <c r="R103" s="168">
        <f t="shared" si="55"/>
        <v>0</v>
      </c>
    </row>
    <row r="104" spans="2:18" ht="15" hidden="1" outlineLevel="1" x14ac:dyDescent="0.2">
      <c r="B104" s="454">
        <v>9</v>
      </c>
      <c r="C104" s="142" t="s">
        <v>528</v>
      </c>
      <c r="D104" s="115"/>
      <c r="E104" s="103"/>
      <c r="F104" s="103"/>
      <c r="G104" s="103"/>
      <c r="H104" s="103"/>
      <c r="I104" s="168">
        <f t="shared" si="54"/>
        <v>0</v>
      </c>
      <c r="K104" s="454">
        <v>9</v>
      </c>
      <c r="L104" s="142" t="s">
        <v>528</v>
      </c>
      <c r="M104" s="479"/>
      <c r="N104" s="104"/>
      <c r="O104" s="104"/>
      <c r="P104" s="104"/>
      <c r="Q104" s="104"/>
      <c r="R104" s="168">
        <f t="shared" si="55"/>
        <v>0</v>
      </c>
    </row>
    <row r="105" spans="2:18" ht="15" hidden="1" outlineLevel="1" x14ac:dyDescent="0.2">
      <c r="B105" s="454">
        <v>10</v>
      </c>
      <c r="C105" s="142" t="s">
        <v>529</v>
      </c>
      <c r="D105" s="115"/>
      <c r="E105" s="103"/>
      <c r="F105" s="103"/>
      <c r="G105" s="103"/>
      <c r="H105" s="103"/>
      <c r="I105" s="168">
        <f t="shared" si="54"/>
        <v>0</v>
      </c>
      <c r="K105" s="454">
        <v>10</v>
      </c>
      <c r="L105" s="142" t="s">
        <v>529</v>
      </c>
      <c r="M105" s="479"/>
      <c r="N105" s="104"/>
      <c r="O105" s="104"/>
      <c r="P105" s="104"/>
      <c r="Q105" s="104"/>
      <c r="R105" s="168">
        <f t="shared" si="55"/>
        <v>0</v>
      </c>
    </row>
    <row r="106" spans="2:18" ht="15" hidden="1" outlineLevel="1" x14ac:dyDescent="0.2">
      <c r="B106" s="454">
        <f>B105+1</f>
        <v>11</v>
      </c>
      <c r="C106" s="142" t="s">
        <v>530</v>
      </c>
      <c r="D106" s="213"/>
      <c r="E106" s="106"/>
      <c r="F106" s="106"/>
      <c r="G106" s="106"/>
      <c r="H106" s="106"/>
      <c r="I106" s="168">
        <f t="shared" si="54"/>
        <v>0</v>
      </c>
      <c r="K106" s="454">
        <f>K105+1</f>
        <v>11</v>
      </c>
      <c r="L106" s="142" t="s">
        <v>530</v>
      </c>
      <c r="M106" s="521"/>
      <c r="N106" s="522"/>
      <c r="O106" s="522"/>
      <c r="P106" s="522"/>
      <c r="Q106" s="522"/>
      <c r="R106" s="168">
        <f t="shared" si="55"/>
        <v>0</v>
      </c>
    </row>
    <row r="107" spans="2:18" ht="15" hidden="1" outlineLevel="1" x14ac:dyDescent="0.2">
      <c r="B107" s="454">
        <f t="shared" ref="B107" si="56">B106+1</f>
        <v>12</v>
      </c>
      <c r="C107" s="449" t="s">
        <v>545</v>
      </c>
      <c r="D107" s="524">
        <f>SUM(D96:D106)</f>
        <v>0</v>
      </c>
      <c r="E107" s="523">
        <f t="shared" ref="E107" si="57">SUM(E96:E106)</f>
        <v>0</v>
      </c>
      <c r="F107" s="523">
        <f t="shared" ref="F107" si="58">SUM(F96:F106)</f>
        <v>0</v>
      </c>
      <c r="G107" s="523">
        <f t="shared" ref="G107" si="59">SUM(G96:G106)</f>
        <v>0</v>
      </c>
      <c r="H107" s="523">
        <f t="shared" ref="H107" si="60">SUM(H96:H106)</f>
        <v>0</v>
      </c>
      <c r="I107" s="168">
        <f t="shared" si="54"/>
        <v>0</v>
      </c>
      <c r="K107" s="454">
        <f t="shared" ref="K107" si="61">K106+1</f>
        <v>12</v>
      </c>
      <c r="L107" s="449" t="s">
        <v>545</v>
      </c>
      <c r="M107" s="524">
        <f>SUM(M96:M106)</f>
        <v>0</v>
      </c>
      <c r="N107" s="523">
        <f t="shared" ref="N107" si="62">SUM(N96:N106)</f>
        <v>0</v>
      </c>
      <c r="O107" s="523">
        <f t="shared" ref="O107" si="63">SUM(O96:O106)</f>
        <v>0</v>
      </c>
      <c r="P107" s="523">
        <f t="shared" ref="P107" si="64">SUM(P96:P106)</f>
        <v>0</v>
      </c>
      <c r="Q107" s="523">
        <f t="shared" ref="Q107" si="65">SUM(Q96:Q106)</f>
        <v>0</v>
      </c>
      <c r="R107" s="168">
        <f t="shared" si="55"/>
        <v>0</v>
      </c>
    </row>
    <row r="108" spans="2:18" ht="15" hidden="1" outlineLevel="1" x14ac:dyDescent="0.2">
      <c r="B108" s="454">
        <f t="shared" ref="B108" si="66">B107+1</f>
        <v>13</v>
      </c>
      <c r="C108" s="142" t="s">
        <v>546</v>
      </c>
      <c r="D108" s="131"/>
      <c r="E108" s="109"/>
      <c r="F108" s="109"/>
      <c r="G108" s="109"/>
      <c r="H108" s="109"/>
      <c r="I108" s="168">
        <f t="shared" ref="I108" si="67">SUM(E108:H108)</f>
        <v>0</v>
      </c>
      <c r="K108" s="454">
        <f t="shared" ref="K108" si="68">K107+1</f>
        <v>13</v>
      </c>
      <c r="L108" s="142" t="s">
        <v>546</v>
      </c>
      <c r="M108" s="477"/>
      <c r="N108" s="478"/>
      <c r="O108" s="478"/>
      <c r="P108" s="478"/>
      <c r="Q108" s="478"/>
      <c r="R108" s="168">
        <f t="shared" ref="R108" si="69">SUM(N108:Q108)</f>
        <v>0</v>
      </c>
    </row>
    <row r="109" spans="2:18" ht="15.75" hidden="1" outlineLevel="1" thickBot="1" x14ac:dyDescent="0.25">
      <c r="B109" s="455">
        <f>B108+1</f>
        <v>14</v>
      </c>
      <c r="C109" s="143" t="s">
        <v>98</v>
      </c>
      <c r="D109" s="190">
        <f>D107+D108</f>
        <v>0</v>
      </c>
      <c r="E109" s="178">
        <f>E107+E108</f>
        <v>0</v>
      </c>
      <c r="F109" s="178">
        <f>F107+F108</f>
        <v>0</v>
      </c>
      <c r="G109" s="178">
        <f>G107+G108</f>
        <v>0</v>
      </c>
      <c r="H109" s="178">
        <f>H107+H108</f>
        <v>0</v>
      </c>
      <c r="I109" s="179">
        <f>SUM(E109:H109)</f>
        <v>0</v>
      </c>
      <c r="K109" s="455">
        <f>K108+1</f>
        <v>14</v>
      </c>
      <c r="L109" s="143" t="s">
        <v>98</v>
      </c>
      <c r="M109" s="190">
        <f>M107+M108</f>
        <v>0</v>
      </c>
      <c r="N109" s="178">
        <f>N107+N108</f>
        <v>0</v>
      </c>
      <c r="O109" s="178">
        <f>O107+O108</f>
        <v>0</v>
      </c>
      <c r="P109" s="178">
        <f>P107+P108</f>
        <v>0</v>
      </c>
      <c r="Q109" s="178">
        <f>Q107+Q108</f>
        <v>0</v>
      </c>
      <c r="R109" s="179">
        <f>SUM(N109:Q109)</f>
        <v>0</v>
      </c>
    </row>
    <row r="110" spans="2:18" ht="15" hidden="1" outlineLevel="1" thickBot="1" x14ac:dyDescent="0.25"/>
    <row r="111" spans="2:18" ht="15" hidden="1" outlineLevel="1" x14ac:dyDescent="0.2">
      <c r="B111" s="595"/>
      <c r="C111" s="585"/>
      <c r="D111" s="677"/>
      <c r="E111" s="678"/>
      <c r="F111" s="685" t="str">
        <f>LEFT(F90,4)-1&amp;" UY"</f>
        <v>2020 UY</v>
      </c>
      <c r="G111" s="678"/>
      <c r="H111" s="678"/>
      <c r="I111" s="679"/>
      <c r="K111" s="595"/>
      <c r="L111" s="585"/>
      <c r="M111" s="677"/>
      <c r="N111" s="678"/>
      <c r="O111" s="685" t="str">
        <f>LEFT(O90,4)-1&amp;" UY"</f>
        <v>2019 UY</v>
      </c>
      <c r="P111" s="678"/>
      <c r="Q111" s="678"/>
      <c r="R111" s="679"/>
    </row>
    <row r="112" spans="2:18" ht="14.25" hidden="1" customHeight="1" outlineLevel="1" x14ac:dyDescent="0.2">
      <c r="B112" s="600"/>
      <c r="C112" s="588">
        <f>C91</f>
        <v>2025</v>
      </c>
      <c r="D112" s="733" t="s">
        <v>201</v>
      </c>
      <c r="E112" s="735" t="s">
        <v>538</v>
      </c>
      <c r="F112" s="735" t="s">
        <v>162</v>
      </c>
      <c r="G112" s="735" t="s">
        <v>539</v>
      </c>
      <c r="H112" s="735" t="s">
        <v>540</v>
      </c>
      <c r="I112" s="758" t="s">
        <v>541</v>
      </c>
      <c r="K112" s="600"/>
      <c r="L112" s="588">
        <f>L91</f>
        <v>2024</v>
      </c>
      <c r="M112" s="763" t="s">
        <v>201</v>
      </c>
      <c r="N112" s="761" t="s">
        <v>538</v>
      </c>
      <c r="O112" s="761" t="s">
        <v>162</v>
      </c>
      <c r="P112" s="761" t="s">
        <v>539</v>
      </c>
      <c r="Q112" s="761" t="s">
        <v>540</v>
      </c>
      <c r="R112" s="764" t="s">
        <v>541</v>
      </c>
    </row>
    <row r="113" spans="2:18" ht="14.25" hidden="1" customHeight="1" outlineLevel="1" x14ac:dyDescent="0.2">
      <c r="B113" s="600"/>
      <c r="C113" s="604"/>
      <c r="D113" s="765"/>
      <c r="E113" s="732"/>
      <c r="F113" s="732"/>
      <c r="G113" s="732"/>
      <c r="H113" s="732"/>
      <c r="I113" s="759"/>
      <c r="K113" s="600"/>
      <c r="L113" s="604"/>
      <c r="M113" s="733"/>
      <c r="N113" s="735"/>
      <c r="O113" s="735"/>
      <c r="P113" s="735"/>
      <c r="Q113" s="735"/>
      <c r="R113" s="758"/>
    </row>
    <row r="114" spans="2:18" ht="15" hidden="1" outlineLevel="1" x14ac:dyDescent="0.2">
      <c r="B114" s="601"/>
      <c r="C114" s="605"/>
      <c r="D114" s="315" t="s">
        <v>413</v>
      </c>
      <c r="E114" s="314" t="s">
        <v>414</v>
      </c>
      <c r="F114" s="314" t="s">
        <v>415</v>
      </c>
      <c r="G114" s="314" t="s">
        <v>416</v>
      </c>
      <c r="H114" s="314" t="s">
        <v>417</v>
      </c>
      <c r="I114" s="316" t="s">
        <v>418</v>
      </c>
      <c r="K114" s="601"/>
      <c r="L114" s="605"/>
      <c r="M114" s="315" t="s">
        <v>413</v>
      </c>
      <c r="N114" s="314" t="s">
        <v>414</v>
      </c>
      <c r="O114" s="314" t="s">
        <v>415</v>
      </c>
      <c r="P114" s="296" t="s">
        <v>416</v>
      </c>
      <c r="Q114" s="314" t="s">
        <v>417</v>
      </c>
      <c r="R114" s="316" t="s">
        <v>418</v>
      </c>
    </row>
    <row r="115" spans="2:18" ht="42.75" hidden="1" customHeight="1" outlineLevel="2" x14ac:dyDescent="0.2">
      <c r="B115" s="386"/>
      <c r="C115" s="459" t="s">
        <v>542</v>
      </c>
      <c r="D115" s="414" t="s">
        <v>543</v>
      </c>
      <c r="E115" s="416" t="s">
        <v>543</v>
      </c>
      <c r="F115" s="416" t="s">
        <v>543</v>
      </c>
      <c r="G115" s="416" t="s">
        <v>543</v>
      </c>
      <c r="H115" s="416" t="s">
        <v>543</v>
      </c>
      <c r="I115" s="417" t="s">
        <v>543</v>
      </c>
      <c r="K115" s="386"/>
      <c r="L115" s="459" t="s">
        <v>542</v>
      </c>
      <c r="M115" s="414" t="s">
        <v>543</v>
      </c>
      <c r="N115" s="414" t="s">
        <v>543</v>
      </c>
      <c r="O115" s="414" t="s">
        <v>543</v>
      </c>
      <c r="P115" s="414" t="s">
        <v>543</v>
      </c>
      <c r="Q115" s="414" t="s">
        <v>543</v>
      </c>
      <c r="R115" s="415" t="s">
        <v>543</v>
      </c>
    </row>
    <row r="116" spans="2:18" hidden="1" outlineLevel="1" x14ac:dyDescent="0.2">
      <c r="B116" s="454"/>
      <c r="C116" s="434" t="s">
        <v>544</v>
      </c>
      <c r="D116" s="135"/>
      <c r="E116" s="134"/>
      <c r="F116" s="134"/>
      <c r="G116" s="134"/>
      <c r="H116" s="134"/>
      <c r="I116" s="208"/>
      <c r="K116" s="454"/>
      <c r="L116" s="434" t="s">
        <v>544</v>
      </c>
      <c r="M116" s="56"/>
      <c r="N116" s="55"/>
      <c r="O116" s="55"/>
      <c r="P116" s="55"/>
      <c r="Q116" s="55"/>
      <c r="R116" s="57"/>
    </row>
    <row r="117" spans="2:18" ht="15" hidden="1" outlineLevel="1" x14ac:dyDescent="0.2">
      <c r="B117" s="454">
        <v>1</v>
      </c>
      <c r="C117" s="142" t="s">
        <v>520</v>
      </c>
      <c r="D117" s="131"/>
      <c r="E117" s="109"/>
      <c r="F117" s="109"/>
      <c r="G117" s="109"/>
      <c r="H117" s="109"/>
      <c r="I117" s="168">
        <f>SUM(E117:H117)</f>
        <v>0</v>
      </c>
      <c r="K117" s="454">
        <v>1</v>
      </c>
      <c r="L117" s="142" t="s">
        <v>520</v>
      </c>
      <c r="M117" s="477"/>
      <c r="N117" s="478"/>
      <c r="O117" s="478"/>
      <c r="P117" s="478"/>
      <c r="Q117" s="478"/>
      <c r="R117" s="168">
        <f>SUM(N117:Q117)</f>
        <v>0</v>
      </c>
    </row>
    <row r="118" spans="2:18" ht="15" hidden="1" outlineLevel="1" x14ac:dyDescent="0.2">
      <c r="B118" s="454">
        <v>2</v>
      </c>
      <c r="C118" s="142" t="s">
        <v>522</v>
      </c>
      <c r="D118" s="115"/>
      <c r="E118" s="103"/>
      <c r="F118" s="103"/>
      <c r="G118" s="103"/>
      <c r="H118" s="103"/>
      <c r="I118" s="168">
        <f t="shared" ref="I118:I128" si="70">SUM(E118:H118)</f>
        <v>0</v>
      </c>
      <c r="K118" s="454">
        <v>2</v>
      </c>
      <c r="L118" s="142" t="s">
        <v>522</v>
      </c>
      <c r="M118" s="479"/>
      <c r="N118" s="104"/>
      <c r="O118" s="104"/>
      <c r="P118" s="104"/>
      <c r="Q118" s="104"/>
      <c r="R118" s="168">
        <f t="shared" ref="R118:R128" si="71">SUM(N118:Q118)</f>
        <v>0</v>
      </c>
    </row>
    <row r="119" spans="2:18" ht="15" hidden="1" outlineLevel="1" x14ac:dyDescent="0.2">
      <c r="B119" s="454">
        <v>3</v>
      </c>
      <c r="C119" s="142" t="s">
        <v>523</v>
      </c>
      <c r="D119" s="115"/>
      <c r="E119" s="103"/>
      <c r="F119" s="103"/>
      <c r="G119" s="103"/>
      <c r="H119" s="103"/>
      <c r="I119" s="168">
        <f t="shared" si="70"/>
        <v>0</v>
      </c>
      <c r="K119" s="454">
        <v>3</v>
      </c>
      <c r="L119" s="142" t="s">
        <v>523</v>
      </c>
      <c r="M119" s="479"/>
      <c r="N119" s="104"/>
      <c r="O119" s="104"/>
      <c r="P119" s="104"/>
      <c r="Q119" s="104"/>
      <c r="R119" s="168">
        <f t="shared" si="71"/>
        <v>0</v>
      </c>
    </row>
    <row r="120" spans="2:18" ht="15" hidden="1" outlineLevel="1" x14ac:dyDescent="0.2">
      <c r="B120" s="454">
        <v>4</v>
      </c>
      <c r="C120" s="142" t="s">
        <v>521</v>
      </c>
      <c r="D120" s="115"/>
      <c r="E120" s="103"/>
      <c r="F120" s="103"/>
      <c r="G120" s="103"/>
      <c r="H120" s="103"/>
      <c r="I120" s="168">
        <f t="shared" si="70"/>
        <v>0</v>
      </c>
      <c r="K120" s="454">
        <v>4</v>
      </c>
      <c r="L120" s="142" t="s">
        <v>521</v>
      </c>
      <c r="M120" s="479"/>
      <c r="N120" s="104"/>
      <c r="O120" s="104"/>
      <c r="P120" s="104"/>
      <c r="Q120" s="104"/>
      <c r="R120" s="168">
        <f t="shared" si="71"/>
        <v>0</v>
      </c>
    </row>
    <row r="121" spans="2:18" ht="15" hidden="1" outlineLevel="1" x14ac:dyDescent="0.2">
      <c r="B121" s="454">
        <v>5</v>
      </c>
      <c r="C121" s="142" t="s">
        <v>524</v>
      </c>
      <c r="D121" s="115"/>
      <c r="E121" s="103"/>
      <c r="F121" s="103"/>
      <c r="G121" s="103"/>
      <c r="H121" s="103"/>
      <c r="I121" s="168">
        <f t="shared" si="70"/>
        <v>0</v>
      </c>
      <c r="K121" s="454">
        <v>5</v>
      </c>
      <c r="L121" s="142" t="s">
        <v>524</v>
      </c>
      <c r="M121" s="479"/>
      <c r="N121" s="104"/>
      <c r="O121" s="104"/>
      <c r="P121" s="104"/>
      <c r="Q121" s="104"/>
      <c r="R121" s="168">
        <f t="shared" si="71"/>
        <v>0</v>
      </c>
    </row>
    <row r="122" spans="2:18" ht="15" hidden="1" outlineLevel="1" x14ac:dyDescent="0.2">
      <c r="B122" s="454">
        <v>6</v>
      </c>
      <c r="C122" s="142" t="s">
        <v>525</v>
      </c>
      <c r="D122" s="115"/>
      <c r="E122" s="103"/>
      <c r="F122" s="103"/>
      <c r="G122" s="103"/>
      <c r="H122" s="103"/>
      <c r="I122" s="168">
        <f t="shared" si="70"/>
        <v>0</v>
      </c>
      <c r="K122" s="454">
        <v>6</v>
      </c>
      <c r="L122" s="142" t="s">
        <v>525</v>
      </c>
      <c r="M122" s="479"/>
      <c r="N122" s="104"/>
      <c r="O122" s="104"/>
      <c r="P122" s="104"/>
      <c r="Q122" s="104"/>
      <c r="R122" s="168">
        <f t="shared" si="71"/>
        <v>0</v>
      </c>
    </row>
    <row r="123" spans="2:18" ht="15" hidden="1" outlineLevel="1" x14ac:dyDescent="0.2">
      <c r="B123" s="454">
        <v>7</v>
      </c>
      <c r="C123" s="142" t="s">
        <v>526</v>
      </c>
      <c r="D123" s="115"/>
      <c r="E123" s="103"/>
      <c r="F123" s="103"/>
      <c r="G123" s="103"/>
      <c r="H123" s="103"/>
      <c r="I123" s="168">
        <f t="shared" si="70"/>
        <v>0</v>
      </c>
      <c r="K123" s="454">
        <v>7</v>
      </c>
      <c r="L123" s="142" t="s">
        <v>526</v>
      </c>
      <c r="M123" s="479"/>
      <c r="N123" s="104"/>
      <c r="O123" s="104"/>
      <c r="P123" s="104"/>
      <c r="Q123" s="104"/>
      <c r="R123" s="168">
        <f t="shared" si="71"/>
        <v>0</v>
      </c>
    </row>
    <row r="124" spans="2:18" ht="15" hidden="1" outlineLevel="1" x14ac:dyDescent="0.2">
      <c r="B124" s="454">
        <v>8</v>
      </c>
      <c r="C124" s="142" t="s">
        <v>527</v>
      </c>
      <c r="D124" s="115"/>
      <c r="E124" s="103"/>
      <c r="F124" s="103"/>
      <c r="G124" s="103"/>
      <c r="H124" s="103"/>
      <c r="I124" s="168">
        <f t="shared" si="70"/>
        <v>0</v>
      </c>
      <c r="K124" s="454">
        <v>8</v>
      </c>
      <c r="L124" s="142" t="s">
        <v>527</v>
      </c>
      <c r="M124" s="479"/>
      <c r="N124" s="104"/>
      <c r="O124" s="104"/>
      <c r="P124" s="104"/>
      <c r="Q124" s="104"/>
      <c r="R124" s="168">
        <f t="shared" si="71"/>
        <v>0</v>
      </c>
    </row>
    <row r="125" spans="2:18" ht="15" hidden="1" outlineLevel="1" x14ac:dyDescent="0.2">
      <c r="B125" s="454">
        <v>9</v>
      </c>
      <c r="C125" s="142" t="s">
        <v>528</v>
      </c>
      <c r="D125" s="115"/>
      <c r="E125" s="103"/>
      <c r="F125" s="103"/>
      <c r="G125" s="103"/>
      <c r="H125" s="103"/>
      <c r="I125" s="168">
        <f t="shared" si="70"/>
        <v>0</v>
      </c>
      <c r="K125" s="454">
        <v>9</v>
      </c>
      <c r="L125" s="142" t="s">
        <v>528</v>
      </c>
      <c r="M125" s="479"/>
      <c r="N125" s="104"/>
      <c r="O125" s="104"/>
      <c r="P125" s="104"/>
      <c r="Q125" s="104"/>
      <c r="R125" s="168">
        <f t="shared" si="71"/>
        <v>0</v>
      </c>
    </row>
    <row r="126" spans="2:18" ht="15" hidden="1" outlineLevel="1" x14ac:dyDescent="0.2">
      <c r="B126" s="454">
        <v>10</v>
      </c>
      <c r="C126" s="142" t="s">
        <v>529</v>
      </c>
      <c r="D126" s="115"/>
      <c r="E126" s="103"/>
      <c r="F126" s="103"/>
      <c r="G126" s="103"/>
      <c r="H126" s="103"/>
      <c r="I126" s="168">
        <f t="shared" si="70"/>
        <v>0</v>
      </c>
      <c r="K126" s="454">
        <v>10</v>
      </c>
      <c r="L126" s="142" t="s">
        <v>529</v>
      </c>
      <c r="M126" s="479"/>
      <c r="N126" s="104"/>
      <c r="O126" s="104"/>
      <c r="P126" s="104"/>
      <c r="Q126" s="104"/>
      <c r="R126" s="168">
        <f t="shared" si="71"/>
        <v>0</v>
      </c>
    </row>
    <row r="127" spans="2:18" ht="15" hidden="1" outlineLevel="1" x14ac:dyDescent="0.2">
      <c r="B127" s="454">
        <f>B126+1</f>
        <v>11</v>
      </c>
      <c r="C127" s="142" t="s">
        <v>530</v>
      </c>
      <c r="D127" s="213"/>
      <c r="E127" s="106"/>
      <c r="F127" s="106"/>
      <c r="G127" s="106"/>
      <c r="H127" s="106"/>
      <c r="I127" s="168">
        <f t="shared" si="70"/>
        <v>0</v>
      </c>
      <c r="K127" s="454">
        <f>K126+1</f>
        <v>11</v>
      </c>
      <c r="L127" s="142" t="s">
        <v>530</v>
      </c>
      <c r="M127" s="521"/>
      <c r="N127" s="522"/>
      <c r="O127" s="522"/>
      <c r="P127" s="522"/>
      <c r="Q127" s="522"/>
      <c r="R127" s="168">
        <f t="shared" si="71"/>
        <v>0</v>
      </c>
    </row>
    <row r="128" spans="2:18" ht="15" hidden="1" outlineLevel="1" x14ac:dyDescent="0.2">
      <c r="B128" s="454">
        <f t="shared" ref="B128" si="72">B127+1</f>
        <v>12</v>
      </c>
      <c r="C128" s="449" t="s">
        <v>545</v>
      </c>
      <c r="D128" s="524">
        <f>SUM(D117:D127)</f>
        <v>0</v>
      </c>
      <c r="E128" s="523">
        <f t="shared" ref="E128" si="73">SUM(E117:E127)</f>
        <v>0</v>
      </c>
      <c r="F128" s="523">
        <f t="shared" ref="F128" si="74">SUM(F117:F127)</f>
        <v>0</v>
      </c>
      <c r="G128" s="523">
        <f t="shared" ref="G128" si="75">SUM(G117:G127)</f>
        <v>0</v>
      </c>
      <c r="H128" s="523">
        <f t="shared" ref="H128" si="76">SUM(H117:H127)</f>
        <v>0</v>
      </c>
      <c r="I128" s="168">
        <f t="shared" si="70"/>
        <v>0</v>
      </c>
      <c r="K128" s="454">
        <f t="shared" ref="K128:K129" si="77">K127+1</f>
        <v>12</v>
      </c>
      <c r="L128" s="449" t="s">
        <v>545</v>
      </c>
      <c r="M128" s="524">
        <f>SUM(M117:M127)</f>
        <v>0</v>
      </c>
      <c r="N128" s="523">
        <f t="shared" ref="N128" si="78">SUM(N117:N127)</f>
        <v>0</v>
      </c>
      <c r="O128" s="523">
        <f t="shared" ref="O128" si="79">SUM(O117:O127)</f>
        <v>0</v>
      </c>
      <c r="P128" s="523">
        <f t="shared" ref="P128" si="80">SUM(P117:P127)</f>
        <v>0</v>
      </c>
      <c r="Q128" s="523">
        <f t="shared" ref="Q128" si="81">SUM(Q117:Q127)</f>
        <v>0</v>
      </c>
      <c r="R128" s="168">
        <f t="shared" si="71"/>
        <v>0</v>
      </c>
    </row>
    <row r="129" spans="2:18" ht="15" hidden="1" outlineLevel="1" x14ac:dyDescent="0.2">
      <c r="B129" s="454">
        <f t="shared" ref="B129" si="82">B128+1</f>
        <v>13</v>
      </c>
      <c r="C129" s="142" t="s">
        <v>546</v>
      </c>
      <c r="D129" s="131"/>
      <c r="E129" s="109"/>
      <c r="F129" s="109"/>
      <c r="G129" s="109"/>
      <c r="H129" s="109"/>
      <c r="I129" s="168">
        <f t="shared" ref="I129" si="83">SUM(E129:H129)</f>
        <v>0</v>
      </c>
      <c r="K129" s="454">
        <f t="shared" si="77"/>
        <v>13</v>
      </c>
      <c r="L129" s="142" t="s">
        <v>546</v>
      </c>
      <c r="M129" s="477"/>
      <c r="N129" s="478"/>
      <c r="O129" s="478"/>
      <c r="P129" s="478"/>
      <c r="Q129" s="478"/>
      <c r="R129" s="168">
        <f t="shared" ref="R129" si="84">SUM(N129:Q129)</f>
        <v>0</v>
      </c>
    </row>
    <row r="130" spans="2:18" ht="15.75" hidden="1" outlineLevel="1" thickBot="1" x14ac:dyDescent="0.25">
      <c r="B130" s="455">
        <f>B129+1</f>
        <v>14</v>
      </c>
      <c r="C130" s="143" t="s">
        <v>98</v>
      </c>
      <c r="D130" s="190">
        <f>D128+D129</f>
        <v>0</v>
      </c>
      <c r="E130" s="178">
        <f>E128+E129</f>
        <v>0</v>
      </c>
      <c r="F130" s="178">
        <f>F128+F129</f>
        <v>0</v>
      </c>
      <c r="G130" s="178">
        <f>G128+G129</f>
        <v>0</v>
      </c>
      <c r="H130" s="178">
        <f>H128+H129</f>
        <v>0</v>
      </c>
      <c r="I130" s="179">
        <f>SUM(E130:H130)</f>
        <v>0</v>
      </c>
      <c r="K130" s="455">
        <f>K129+1</f>
        <v>14</v>
      </c>
      <c r="L130" s="143" t="s">
        <v>98</v>
      </c>
      <c r="M130" s="190">
        <f>M128+M129</f>
        <v>0</v>
      </c>
      <c r="N130" s="178">
        <f>N128+N129</f>
        <v>0</v>
      </c>
      <c r="O130" s="178">
        <f>O128+O129</f>
        <v>0</v>
      </c>
      <c r="P130" s="178">
        <f>P128+P129</f>
        <v>0</v>
      </c>
      <c r="Q130" s="178">
        <f>Q128+Q129</f>
        <v>0</v>
      </c>
      <c r="R130" s="179">
        <f>SUM(N130:Q130)</f>
        <v>0</v>
      </c>
    </row>
    <row r="131" spans="2:18" ht="15" hidden="1" outlineLevel="1" thickBot="1" x14ac:dyDescent="0.25"/>
    <row r="132" spans="2:18" ht="15" hidden="1" outlineLevel="1" x14ac:dyDescent="0.2">
      <c r="B132" s="595"/>
      <c r="C132" s="585"/>
      <c r="D132" s="677"/>
      <c r="E132" s="678"/>
      <c r="F132" s="685" t="str">
        <f>LEFT(F111,4)-1&amp;" UY"</f>
        <v>2019 UY</v>
      </c>
      <c r="G132" s="678"/>
      <c r="H132" s="678"/>
      <c r="I132" s="679"/>
      <c r="K132" s="595"/>
      <c r="L132" s="585"/>
      <c r="M132" s="677"/>
      <c r="N132" s="678"/>
      <c r="O132" s="685" t="str">
        <f>LEFT(O111,4)-1&amp;" UY"</f>
        <v>2018 UY</v>
      </c>
      <c r="P132" s="678"/>
      <c r="Q132" s="678"/>
      <c r="R132" s="679"/>
    </row>
    <row r="133" spans="2:18" ht="14.25" hidden="1" customHeight="1" outlineLevel="1" x14ac:dyDescent="0.2">
      <c r="B133" s="600"/>
      <c r="C133" s="588">
        <f>C112</f>
        <v>2025</v>
      </c>
      <c r="D133" s="733" t="s">
        <v>201</v>
      </c>
      <c r="E133" s="735" t="s">
        <v>538</v>
      </c>
      <c r="F133" s="735" t="s">
        <v>162</v>
      </c>
      <c r="G133" s="735" t="s">
        <v>539</v>
      </c>
      <c r="H133" s="735" t="s">
        <v>540</v>
      </c>
      <c r="I133" s="758" t="s">
        <v>541</v>
      </c>
      <c r="K133" s="600"/>
      <c r="L133" s="588">
        <f>L112</f>
        <v>2024</v>
      </c>
      <c r="M133" s="763" t="s">
        <v>201</v>
      </c>
      <c r="N133" s="761" t="s">
        <v>538</v>
      </c>
      <c r="O133" s="761" t="s">
        <v>162</v>
      </c>
      <c r="P133" s="761" t="s">
        <v>539</v>
      </c>
      <c r="Q133" s="761" t="s">
        <v>540</v>
      </c>
      <c r="R133" s="764" t="s">
        <v>541</v>
      </c>
    </row>
    <row r="134" spans="2:18" ht="14.25" hidden="1" customHeight="1" outlineLevel="1" x14ac:dyDescent="0.2">
      <c r="B134" s="600"/>
      <c r="C134" s="604"/>
      <c r="D134" s="765"/>
      <c r="E134" s="732"/>
      <c r="F134" s="732"/>
      <c r="G134" s="732"/>
      <c r="H134" s="732"/>
      <c r="I134" s="759"/>
      <c r="K134" s="600"/>
      <c r="L134" s="604"/>
      <c r="M134" s="733"/>
      <c r="N134" s="735"/>
      <c r="O134" s="735"/>
      <c r="P134" s="735"/>
      <c r="Q134" s="735"/>
      <c r="R134" s="758"/>
    </row>
    <row r="135" spans="2:18" ht="15" hidden="1" outlineLevel="1" x14ac:dyDescent="0.2">
      <c r="B135" s="601"/>
      <c r="C135" s="605"/>
      <c r="D135" s="315" t="s">
        <v>419</v>
      </c>
      <c r="E135" s="314" t="s">
        <v>420</v>
      </c>
      <c r="F135" s="314" t="s">
        <v>421</v>
      </c>
      <c r="G135" s="314" t="s">
        <v>422</v>
      </c>
      <c r="H135" s="314" t="s">
        <v>423</v>
      </c>
      <c r="I135" s="316" t="s">
        <v>424</v>
      </c>
      <c r="K135" s="601"/>
      <c r="L135" s="605"/>
      <c r="M135" s="315" t="s">
        <v>419</v>
      </c>
      <c r="N135" s="314" t="s">
        <v>420</v>
      </c>
      <c r="O135" s="314" t="s">
        <v>421</v>
      </c>
      <c r="P135" s="314" t="s">
        <v>422</v>
      </c>
      <c r="Q135" s="314" t="s">
        <v>423</v>
      </c>
      <c r="R135" s="316" t="s">
        <v>424</v>
      </c>
    </row>
    <row r="136" spans="2:18" ht="15" hidden="1" outlineLevel="2" x14ac:dyDescent="0.2">
      <c r="B136" s="386"/>
      <c r="C136" s="459" t="s">
        <v>542</v>
      </c>
      <c r="D136" s="414" t="s">
        <v>543</v>
      </c>
      <c r="E136" s="416" t="s">
        <v>543</v>
      </c>
      <c r="F136" s="416" t="s">
        <v>543</v>
      </c>
      <c r="G136" s="416" t="s">
        <v>543</v>
      </c>
      <c r="H136" s="416" t="s">
        <v>543</v>
      </c>
      <c r="I136" s="417" t="s">
        <v>543</v>
      </c>
      <c r="K136" s="386"/>
      <c r="L136" s="459" t="s">
        <v>542</v>
      </c>
      <c r="M136" s="414" t="s">
        <v>543</v>
      </c>
      <c r="N136" s="414" t="s">
        <v>543</v>
      </c>
      <c r="O136" s="414" t="s">
        <v>543</v>
      </c>
      <c r="P136" s="414" t="s">
        <v>543</v>
      </c>
      <c r="Q136" s="414" t="s">
        <v>543</v>
      </c>
      <c r="R136" s="415" t="s">
        <v>543</v>
      </c>
    </row>
    <row r="137" spans="2:18" hidden="1" outlineLevel="1" x14ac:dyDescent="0.2">
      <c r="B137" s="454"/>
      <c r="C137" s="434" t="s">
        <v>544</v>
      </c>
      <c r="D137" s="135"/>
      <c r="E137" s="134"/>
      <c r="F137" s="134"/>
      <c r="G137" s="134"/>
      <c r="H137" s="134"/>
      <c r="I137" s="208"/>
      <c r="K137" s="454"/>
      <c r="L137" s="434" t="s">
        <v>544</v>
      </c>
      <c r="M137" s="56"/>
      <c r="N137" s="55"/>
      <c r="O137" s="55"/>
      <c r="P137" s="55"/>
      <c r="Q137" s="55"/>
      <c r="R137" s="57"/>
    </row>
    <row r="138" spans="2:18" ht="15" hidden="1" outlineLevel="1" x14ac:dyDescent="0.2">
      <c r="B138" s="454">
        <v>1</v>
      </c>
      <c r="C138" s="142" t="s">
        <v>520</v>
      </c>
      <c r="D138" s="131"/>
      <c r="E138" s="109"/>
      <c r="F138" s="109"/>
      <c r="G138" s="109"/>
      <c r="H138" s="109"/>
      <c r="I138" s="168">
        <f>SUM(E138:H138)</f>
        <v>0</v>
      </c>
      <c r="K138" s="454">
        <v>1</v>
      </c>
      <c r="L138" s="142" t="s">
        <v>520</v>
      </c>
      <c r="M138" s="477"/>
      <c r="N138" s="478"/>
      <c r="O138" s="478"/>
      <c r="P138" s="478"/>
      <c r="Q138" s="478"/>
      <c r="R138" s="168">
        <f>SUM(N138:Q138)</f>
        <v>0</v>
      </c>
    </row>
    <row r="139" spans="2:18" ht="15" hidden="1" outlineLevel="1" x14ac:dyDescent="0.2">
      <c r="B139" s="454">
        <v>2</v>
      </c>
      <c r="C139" s="142" t="s">
        <v>522</v>
      </c>
      <c r="D139" s="115"/>
      <c r="E139" s="103"/>
      <c r="F139" s="103"/>
      <c r="G139" s="103"/>
      <c r="H139" s="103"/>
      <c r="I139" s="168">
        <f t="shared" ref="I139:I149" si="85">SUM(E139:H139)</f>
        <v>0</v>
      </c>
      <c r="K139" s="454">
        <v>2</v>
      </c>
      <c r="L139" s="142" t="s">
        <v>522</v>
      </c>
      <c r="M139" s="479"/>
      <c r="N139" s="104"/>
      <c r="O139" s="104"/>
      <c r="P139" s="104"/>
      <c r="Q139" s="104"/>
      <c r="R139" s="168">
        <f t="shared" ref="R139:R149" si="86">SUM(N139:Q139)</f>
        <v>0</v>
      </c>
    </row>
    <row r="140" spans="2:18" ht="15" hidden="1" outlineLevel="1" x14ac:dyDescent="0.2">
      <c r="B140" s="454">
        <v>3</v>
      </c>
      <c r="C140" s="142" t="s">
        <v>523</v>
      </c>
      <c r="D140" s="115"/>
      <c r="E140" s="103"/>
      <c r="F140" s="103"/>
      <c r="G140" s="103"/>
      <c r="H140" s="103"/>
      <c r="I140" s="168">
        <f t="shared" si="85"/>
        <v>0</v>
      </c>
      <c r="K140" s="454">
        <v>3</v>
      </c>
      <c r="L140" s="142" t="s">
        <v>523</v>
      </c>
      <c r="M140" s="479"/>
      <c r="N140" s="104"/>
      <c r="O140" s="104"/>
      <c r="P140" s="104"/>
      <c r="Q140" s="104"/>
      <c r="R140" s="168">
        <f t="shared" si="86"/>
        <v>0</v>
      </c>
    </row>
    <row r="141" spans="2:18" ht="15" hidden="1" outlineLevel="1" x14ac:dyDescent="0.2">
      <c r="B141" s="454">
        <v>4</v>
      </c>
      <c r="C141" s="142" t="s">
        <v>521</v>
      </c>
      <c r="D141" s="115"/>
      <c r="E141" s="103"/>
      <c r="F141" s="103"/>
      <c r="G141" s="103"/>
      <c r="H141" s="103"/>
      <c r="I141" s="168">
        <f t="shared" si="85"/>
        <v>0</v>
      </c>
      <c r="K141" s="454">
        <v>4</v>
      </c>
      <c r="L141" s="142" t="s">
        <v>521</v>
      </c>
      <c r="M141" s="479"/>
      <c r="N141" s="104"/>
      <c r="O141" s="104"/>
      <c r="P141" s="104"/>
      <c r="Q141" s="104"/>
      <c r="R141" s="168">
        <f t="shared" si="86"/>
        <v>0</v>
      </c>
    </row>
    <row r="142" spans="2:18" ht="15" hidden="1" outlineLevel="1" x14ac:dyDescent="0.2">
      <c r="B142" s="454">
        <v>5</v>
      </c>
      <c r="C142" s="142" t="s">
        <v>524</v>
      </c>
      <c r="D142" s="115"/>
      <c r="E142" s="103"/>
      <c r="F142" s="103"/>
      <c r="G142" s="103"/>
      <c r="H142" s="103"/>
      <c r="I142" s="168">
        <f t="shared" si="85"/>
        <v>0</v>
      </c>
      <c r="K142" s="454">
        <v>5</v>
      </c>
      <c r="L142" s="142" t="s">
        <v>524</v>
      </c>
      <c r="M142" s="479"/>
      <c r="N142" s="104"/>
      <c r="O142" s="104"/>
      <c r="P142" s="104"/>
      <c r="Q142" s="104"/>
      <c r="R142" s="168">
        <f t="shared" si="86"/>
        <v>0</v>
      </c>
    </row>
    <row r="143" spans="2:18" ht="15" hidden="1" outlineLevel="1" x14ac:dyDescent="0.2">
      <c r="B143" s="454">
        <v>6</v>
      </c>
      <c r="C143" s="142" t="s">
        <v>525</v>
      </c>
      <c r="D143" s="115"/>
      <c r="E143" s="103"/>
      <c r="F143" s="103"/>
      <c r="G143" s="103"/>
      <c r="H143" s="103"/>
      <c r="I143" s="168">
        <f t="shared" si="85"/>
        <v>0</v>
      </c>
      <c r="K143" s="454">
        <v>6</v>
      </c>
      <c r="L143" s="142" t="s">
        <v>525</v>
      </c>
      <c r="M143" s="479"/>
      <c r="N143" s="104"/>
      <c r="O143" s="104"/>
      <c r="P143" s="104"/>
      <c r="Q143" s="104"/>
      <c r="R143" s="168">
        <f t="shared" si="86"/>
        <v>0</v>
      </c>
    </row>
    <row r="144" spans="2:18" ht="15" hidden="1" outlineLevel="1" x14ac:dyDescent="0.2">
      <c r="B144" s="454">
        <v>7</v>
      </c>
      <c r="C144" s="142" t="s">
        <v>526</v>
      </c>
      <c r="D144" s="115"/>
      <c r="E144" s="103"/>
      <c r="F144" s="103"/>
      <c r="G144" s="103"/>
      <c r="H144" s="103"/>
      <c r="I144" s="168">
        <f t="shared" si="85"/>
        <v>0</v>
      </c>
      <c r="K144" s="454">
        <v>7</v>
      </c>
      <c r="L144" s="142" t="s">
        <v>526</v>
      </c>
      <c r="M144" s="479"/>
      <c r="N144" s="104"/>
      <c r="O144" s="104"/>
      <c r="P144" s="104"/>
      <c r="Q144" s="104"/>
      <c r="R144" s="168">
        <f t="shared" si="86"/>
        <v>0</v>
      </c>
    </row>
    <row r="145" spans="2:18" ht="15" hidden="1" outlineLevel="1" x14ac:dyDescent="0.2">
      <c r="B145" s="454">
        <v>8</v>
      </c>
      <c r="C145" s="142" t="s">
        <v>527</v>
      </c>
      <c r="D145" s="115"/>
      <c r="E145" s="103"/>
      <c r="F145" s="103"/>
      <c r="G145" s="103"/>
      <c r="H145" s="103"/>
      <c r="I145" s="168">
        <f t="shared" si="85"/>
        <v>0</v>
      </c>
      <c r="K145" s="454">
        <v>8</v>
      </c>
      <c r="L145" s="142" t="s">
        <v>527</v>
      </c>
      <c r="M145" s="479"/>
      <c r="N145" s="104"/>
      <c r="O145" s="104"/>
      <c r="P145" s="104"/>
      <c r="Q145" s="104"/>
      <c r="R145" s="168">
        <f t="shared" si="86"/>
        <v>0</v>
      </c>
    </row>
    <row r="146" spans="2:18" ht="15" hidden="1" outlineLevel="1" x14ac:dyDescent="0.2">
      <c r="B146" s="454">
        <v>9</v>
      </c>
      <c r="C146" s="142" t="s">
        <v>528</v>
      </c>
      <c r="D146" s="115"/>
      <c r="E146" s="103"/>
      <c r="F146" s="103"/>
      <c r="G146" s="103"/>
      <c r="H146" s="103"/>
      <c r="I146" s="168">
        <f t="shared" si="85"/>
        <v>0</v>
      </c>
      <c r="K146" s="454">
        <v>9</v>
      </c>
      <c r="L146" s="142" t="s">
        <v>528</v>
      </c>
      <c r="M146" s="479"/>
      <c r="N146" s="104"/>
      <c r="O146" s="104"/>
      <c r="P146" s="104"/>
      <c r="Q146" s="104"/>
      <c r="R146" s="168">
        <f t="shared" si="86"/>
        <v>0</v>
      </c>
    </row>
    <row r="147" spans="2:18" ht="15" hidden="1" outlineLevel="1" x14ac:dyDescent="0.2">
      <c r="B147" s="454">
        <v>10</v>
      </c>
      <c r="C147" s="142" t="s">
        <v>529</v>
      </c>
      <c r="D147" s="115"/>
      <c r="E147" s="103"/>
      <c r="F147" s="103"/>
      <c r="G147" s="103"/>
      <c r="H147" s="103"/>
      <c r="I147" s="168">
        <f t="shared" si="85"/>
        <v>0</v>
      </c>
      <c r="K147" s="454">
        <v>10</v>
      </c>
      <c r="L147" s="142" t="s">
        <v>529</v>
      </c>
      <c r="M147" s="479"/>
      <c r="N147" s="104"/>
      <c r="O147" s="104"/>
      <c r="P147" s="104"/>
      <c r="Q147" s="104"/>
      <c r="R147" s="168">
        <f t="shared" si="86"/>
        <v>0</v>
      </c>
    </row>
    <row r="148" spans="2:18" ht="15" hidden="1" outlineLevel="1" x14ac:dyDescent="0.2">
      <c r="B148" s="454">
        <f>B147+1</f>
        <v>11</v>
      </c>
      <c r="C148" s="142" t="s">
        <v>530</v>
      </c>
      <c r="D148" s="213"/>
      <c r="E148" s="106"/>
      <c r="F148" s="106"/>
      <c r="G148" s="106"/>
      <c r="H148" s="106"/>
      <c r="I148" s="168">
        <f t="shared" si="85"/>
        <v>0</v>
      </c>
      <c r="K148" s="454">
        <f>K147+1</f>
        <v>11</v>
      </c>
      <c r="L148" s="142" t="s">
        <v>530</v>
      </c>
      <c r="M148" s="521"/>
      <c r="N148" s="522"/>
      <c r="O148" s="522"/>
      <c r="P148" s="522"/>
      <c r="Q148" s="522"/>
      <c r="R148" s="168">
        <f t="shared" si="86"/>
        <v>0</v>
      </c>
    </row>
    <row r="149" spans="2:18" ht="15" hidden="1" outlineLevel="1" x14ac:dyDescent="0.2">
      <c r="B149" s="454">
        <f t="shared" ref="B149" si="87">B148+1</f>
        <v>12</v>
      </c>
      <c r="C149" s="449" t="s">
        <v>545</v>
      </c>
      <c r="D149" s="524">
        <f>SUM(D138:D148)</f>
        <v>0</v>
      </c>
      <c r="E149" s="523">
        <f t="shared" ref="E149" si="88">SUM(E138:E148)</f>
        <v>0</v>
      </c>
      <c r="F149" s="523">
        <f t="shared" ref="F149" si="89">SUM(F138:F148)</f>
        <v>0</v>
      </c>
      <c r="G149" s="523">
        <f t="shared" ref="G149" si="90">SUM(G138:G148)</f>
        <v>0</v>
      </c>
      <c r="H149" s="523">
        <f t="shared" ref="H149" si="91">SUM(H138:H148)</f>
        <v>0</v>
      </c>
      <c r="I149" s="168">
        <f t="shared" si="85"/>
        <v>0</v>
      </c>
      <c r="K149" s="454">
        <f t="shared" ref="K149:K150" si="92">K148+1</f>
        <v>12</v>
      </c>
      <c r="L149" s="449" t="s">
        <v>545</v>
      </c>
      <c r="M149" s="524">
        <f>SUM(M138:M148)</f>
        <v>0</v>
      </c>
      <c r="N149" s="523">
        <f t="shared" ref="N149" si="93">SUM(N138:N148)</f>
        <v>0</v>
      </c>
      <c r="O149" s="523">
        <f t="shared" ref="O149" si="94">SUM(O138:O148)</f>
        <v>0</v>
      </c>
      <c r="P149" s="523">
        <f t="shared" ref="P149" si="95">SUM(P138:P148)</f>
        <v>0</v>
      </c>
      <c r="Q149" s="523">
        <f t="shared" ref="Q149" si="96">SUM(Q138:Q148)</f>
        <v>0</v>
      </c>
      <c r="R149" s="168">
        <f t="shared" si="86"/>
        <v>0</v>
      </c>
    </row>
    <row r="150" spans="2:18" ht="15" hidden="1" outlineLevel="1" x14ac:dyDescent="0.2">
      <c r="B150" s="454">
        <f t="shared" ref="B150" si="97">B149+1</f>
        <v>13</v>
      </c>
      <c r="C150" s="142" t="s">
        <v>546</v>
      </c>
      <c r="D150" s="131"/>
      <c r="E150" s="109"/>
      <c r="F150" s="109"/>
      <c r="G150" s="109"/>
      <c r="H150" s="109"/>
      <c r="I150" s="168">
        <f t="shared" ref="I150" si="98">SUM(E150:H150)</f>
        <v>0</v>
      </c>
      <c r="K150" s="454">
        <f t="shared" si="92"/>
        <v>13</v>
      </c>
      <c r="L150" s="142" t="s">
        <v>546</v>
      </c>
      <c r="M150" s="477"/>
      <c r="N150" s="478"/>
      <c r="O150" s="478"/>
      <c r="P150" s="478"/>
      <c r="Q150" s="478"/>
      <c r="R150" s="168">
        <f t="shared" ref="R150" si="99">SUM(N150:Q150)</f>
        <v>0</v>
      </c>
    </row>
    <row r="151" spans="2:18" ht="15.75" hidden="1" outlineLevel="1" thickBot="1" x14ac:dyDescent="0.25">
      <c r="B151" s="455">
        <f>B150+1</f>
        <v>14</v>
      </c>
      <c r="C151" s="143" t="s">
        <v>98</v>
      </c>
      <c r="D151" s="190">
        <f>D149+D150</f>
        <v>0</v>
      </c>
      <c r="E151" s="178">
        <f>E149+E150</f>
        <v>0</v>
      </c>
      <c r="F151" s="178">
        <f>F149+F150</f>
        <v>0</v>
      </c>
      <c r="G151" s="178">
        <f>G149+G150</f>
        <v>0</v>
      </c>
      <c r="H151" s="178">
        <f>H149+H150</f>
        <v>0</v>
      </c>
      <c r="I151" s="179">
        <f>SUM(E151:H151)</f>
        <v>0</v>
      </c>
      <c r="K151" s="455">
        <f>K150+1</f>
        <v>14</v>
      </c>
      <c r="L151" s="143" t="s">
        <v>98</v>
      </c>
      <c r="M151" s="190">
        <f>M149+M150</f>
        <v>0</v>
      </c>
      <c r="N151" s="178">
        <f>N149+N150</f>
        <v>0</v>
      </c>
      <c r="O151" s="178">
        <f>O149+O150</f>
        <v>0</v>
      </c>
      <c r="P151" s="178">
        <f>P149+P150</f>
        <v>0</v>
      </c>
      <c r="Q151" s="178">
        <f>Q149+Q150</f>
        <v>0</v>
      </c>
      <c r="R151" s="179">
        <f>SUM(N151:Q151)</f>
        <v>0</v>
      </c>
    </row>
    <row r="152" spans="2:18" ht="15.75" hidden="1" outlineLevel="1" thickBot="1" x14ac:dyDescent="0.25">
      <c r="M152" s="677"/>
      <c r="N152" s="678"/>
      <c r="O152" s="685"/>
      <c r="P152" s="678"/>
      <c r="Q152" s="678"/>
      <c r="R152" s="679"/>
    </row>
    <row r="153" spans="2:18" ht="15" collapsed="1" x14ac:dyDescent="0.2">
      <c r="B153" s="595"/>
      <c r="C153" s="585"/>
      <c r="D153" s="677"/>
      <c r="E153" s="678"/>
      <c r="F153" s="685" t="str">
        <f>'Key inputs'!F34</f>
        <v>Total</v>
      </c>
      <c r="G153" s="678"/>
      <c r="H153" s="678"/>
      <c r="I153" s="679"/>
      <c r="K153" s="595"/>
      <c r="L153" s="585"/>
      <c r="M153" s="677"/>
      <c r="N153" s="678"/>
      <c r="O153" s="685" t="str">
        <f>'Key inputs'!J34</f>
        <v>Total</v>
      </c>
      <c r="P153" s="678"/>
      <c r="Q153" s="678"/>
      <c r="R153" s="679"/>
    </row>
    <row r="154" spans="2:18" ht="14.25" customHeight="1" x14ac:dyDescent="0.2">
      <c r="B154" s="600"/>
      <c r="C154" s="588">
        <f>C133</f>
        <v>2025</v>
      </c>
      <c r="D154" s="733" t="s">
        <v>201</v>
      </c>
      <c r="E154" s="735" t="s">
        <v>538</v>
      </c>
      <c r="F154" s="735" t="s">
        <v>162</v>
      </c>
      <c r="G154" s="735" t="s">
        <v>539</v>
      </c>
      <c r="H154" s="735" t="s">
        <v>540</v>
      </c>
      <c r="I154" s="758" t="s">
        <v>541</v>
      </c>
      <c r="K154" s="600"/>
      <c r="L154" s="588">
        <f>L133</f>
        <v>2024</v>
      </c>
      <c r="M154" s="760" t="s">
        <v>201</v>
      </c>
      <c r="N154" s="735" t="s">
        <v>538</v>
      </c>
      <c r="O154" s="735" t="s">
        <v>162</v>
      </c>
      <c r="P154" s="735" t="s">
        <v>539</v>
      </c>
      <c r="Q154" s="735" t="s">
        <v>540</v>
      </c>
      <c r="R154" s="758" t="s">
        <v>541</v>
      </c>
    </row>
    <row r="155" spans="2:18" ht="14.25" customHeight="1" x14ac:dyDescent="0.2">
      <c r="B155" s="600"/>
      <c r="C155" s="604"/>
      <c r="D155" s="734"/>
      <c r="E155" s="731"/>
      <c r="F155" s="731"/>
      <c r="G155" s="731"/>
      <c r="H155" s="731"/>
      <c r="I155" s="762"/>
      <c r="K155" s="600"/>
      <c r="L155" s="604"/>
      <c r="M155" s="729"/>
      <c r="N155" s="731"/>
      <c r="O155" s="731"/>
      <c r="P155" s="731"/>
      <c r="Q155" s="731"/>
      <c r="R155" s="762"/>
    </row>
    <row r="156" spans="2:18" ht="15" x14ac:dyDescent="0.2">
      <c r="B156" s="601"/>
      <c r="C156" s="605"/>
      <c r="D156" s="313" t="s">
        <v>425</v>
      </c>
      <c r="E156" s="314" t="s">
        <v>426</v>
      </c>
      <c r="F156" s="314" t="s">
        <v>427</v>
      </c>
      <c r="G156" s="314" t="s">
        <v>428</v>
      </c>
      <c r="H156" s="314" t="s">
        <v>429</v>
      </c>
      <c r="I156" s="306" t="s">
        <v>430</v>
      </c>
      <c r="K156" s="601"/>
      <c r="L156" s="605"/>
      <c r="M156" s="313" t="s">
        <v>425</v>
      </c>
      <c r="N156" s="314" t="s">
        <v>426</v>
      </c>
      <c r="O156" s="314" t="s">
        <v>427</v>
      </c>
      <c r="P156" s="314" t="s">
        <v>428</v>
      </c>
      <c r="Q156" s="314" t="s">
        <v>429</v>
      </c>
      <c r="R156" s="306" t="s">
        <v>430</v>
      </c>
    </row>
    <row r="157" spans="2:18" ht="15" hidden="1" outlineLevel="1" x14ac:dyDescent="0.2">
      <c r="B157" s="386"/>
      <c r="C157" s="460" t="s">
        <v>542</v>
      </c>
      <c r="D157" s="433" t="s">
        <v>543</v>
      </c>
      <c r="E157" s="416" t="s">
        <v>543</v>
      </c>
      <c r="F157" s="416" t="s">
        <v>543</v>
      </c>
      <c r="G157" s="416" t="s">
        <v>543</v>
      </c>
      <c r="H157" s="416" t="s">
        <v>543</v>
      </c>
      <c r="I157" s="417" t="s">
        <v>543</v>
      </c>
      <c r="K157" s="386"/>
      <c r="L157" s="460" t="s">
        <v>542</v>
      </c>
      <c r="M157" s="433" t="s">
        <v>543</v>
      </c>
      <c r="N157" s="416" t="s">
        <v>543</v>
      </c>
      <c r="O157" s="416" t="s">
        <v>543</v>
      </c>
      <c r="P157" s="416" t="s">
        <v>543</v>
      </c>
      <c r="Q157" s="416" t="s">
        <v>543</v>
      </c>
      <c r="R157" s="417" t="s">
        <v>543</v>
      </c>
    </row>
    <row r="158" spans="2:18" collapsed="1" x14ac:dyDescent="0.2">
      <c r="B158" s="454"/>
      <c r="C158" s="461" t="s">
        <v>544</v>
      </c>
      <c r="D158" s="206"/>
      <c r="E158" s="206"/>
      <c r="F158" s="206"/>
      <c r="G158" s="206"/>
      <c r="H158" s="206"/>
      <c r="I158" s="207"/>
      <c r="K158" s="454"/>
      <c r="L158" s="461" t="s">
        <v>544</v>
      </c>
      <c r="M158" s="206"/>
      <c r="N158" s="206"/>
      <c r="O158" s="206"/>
      <c r="P158" s="206"/>
      <c r="Q158" s="206"/>
      <c r="R158" s="207"/>
    </row>
    <row r="159" spans="2:18" x14ac:dyDescent="0.2">
      <c r="B159" s="454">
        <v>1</v>
      </c>
      <c r="C159" s="145" t="s">
        <v>520</v>
      </c>
      <c r="D159" s="186">
        <f t="shared" ref="D159:I165" si="100">SUM(D10,D32,D53,D74,D96,D117,D138)</f>
        <v>0</v>
      </c>
      <c r="E159" s="186">
        <f t="shared" si="100"/>
        <v>0</v>
      </c>
      <c r="F159" s="186">
        <f t="shared" si="100"/>
        <v>0</v>
      </c>
      <c r="G159" s="186">
        <f t="shared" si="100"/>
        <v>0</v>
      </c>
      <c r="H159" s="186">
        <f t="shared" si="100"/>
        <v>0</v>
      </c>
      <c r="I159" s="187">
        <f t="shared" si="100"/>
        <v>0</v>
      </c>
      <c r="K159" s="454">
        <v>1</v>
      </c>
      <c r="L159" s="145" t="s">
        <v>520</v>
      </c>
      <c r="M159" s="186">
        <f t="shared" ref="M159:R165" si="101">SUM(M10,M32,M53,M74,M96,M117,M138)</f>
        <v>0</v>
      </c>
      <c r="N159" s="186">
        <f t="shared" si="101"/>
        <v>0</v>
      </c>
      <c r="O159" s="186">
        <f t="shared" si="101"/>
        <v>0</v>
      </c>
      <c r="P159" s="186">
        <f t="shared" si="101"/>
        <v>0</v>
      </c>
      <c r="Q159" s="186">
        <f t="shared" si="101"/>
        <v>0</v>
      </c>
      <c r="R159" s="187">
        <f t="shared" si="101"/>
        <v>0</v>
      </c>
    </row>
    <row r="160" spans="2:18" x14ac:dyDescent="0.2">
      <c r="B160" s="454">
        <v>2</v>
      </c>
      <c r="C160" s="145" t="s">
        <v>522</v>
      </c>
      <c r="D160" s="186">
        <f t="shared" si="100"/>
        <v>0</v>
      </c>
      <c r="E160" s="186">
        <f t="shared" si="100"/>
        <v>0</v>
      </c>
      <c r="F160" s="186">
        <f t="shared" si="100"/>
        <v>0</v>
      </c>
      <c r="G160" s="186">
        <f t="shared" si="100"/>
        <v>0</v>
      </c>
      <c r="H160" s="186">
        <f t="shared" si="100"/>
        <v>0</v>
      </c>
      <c r="I160" s="187">
        <f t="shared" si="100"/>
        <v>0</v>
      </c>
      <c r="K160" s="454">
        <v>2</v>
      </c>
      <c r="L160" s="145" t="s">
        <v>522</v>
      </c>
      <c r="M160" s="186">
        <f t="shared" si="101"/>
        <v>0</v>
      </c>
      <c r="N160" s="186">
        <f t="shared" si="101"/>
        <v>0</v>
      </c>
      <c r="O160" s="186">
        <f t="shared" si="101"/>
        <v>0</v>
      </c>
      <c r="P160" s="186">
        <f t="shared" si="101"/>
        <v>0</v>
      </c>
      <c r="Q160" s="186">
        <f t="shared" si="101"/>
        <v>0</v>
      </c>
      <c r="R160" s="187">
        <f t="shared" si="101"/>
        <v>0</v>
      </c>
    </row>
    <row r="161" spans="2:18" x14ac:dyDescent="0.2">
      <c r="B161" s="454">
        <v>3</v>
      </c>
      <c r="C161" s="145" t="s">
        <v>523</v>
      </c>
      <c r="D161" s="186">
        <f t="shared" si="100"/>
        <v>0</v>
      </c>
      <c r="E161" s="186">
        <f t="shared" si="100"/>
        <v>0</v>
      </c>
      <c r="F161" s="186">
        <f t="shared" si="100"/>
        <v>0</v>
      </c>
      <c r="G161" s="186">
        <f t="shared" si="100"/>
        <v>0</v>
      </c>
      <c r="H161" s="186">
        <f t="shared" si="100"/>
        <v>0</v>
      </c>
      <c r="I161" s="187">
        <f t="shared" si="100"/>
        <v>0</v>
      </c>
      <c r="K161" s="454">
        <v>3</v>
      </c>
      <c r="L161" s="145" t="s">
        <v>523</v>
      </c>
      <c r="M161" s="186">
        <f t="shared" si="101"/>
        <v>0</v>
      </c>
      <c r="N161" s="186">
        <f t="shared" si="101"/>
        <v>0</v>
      </c>
      <c r="O161" s="186">
        <f t="shared" si="101"/>
        <v>0</v>
      </c>
      <c r="P161" s="186">
        <f t="shared" si="101"/>
        <v>0</v>
      </c>
      <c r="Q161" s="186">
        <f t="shared" si="101"/>
        <v>0</v>
      </c>
      <c r="R161" s="187">
        <f t="shared" si="101"/>
        <v>0</v>
      </c>
    </row>
    <row r="162" spans="2:18" x14ac:dyDescent="0.2">
      <c r="B162" s="454">
        <v>4</v>
      </c>
      <c r="C162" s="145" t="s">
        <v>521</v>
      </c>
      <c r="D162" s="186">
        <f t="shared" si="100"/>
        <v>0</v>
      </c>
      <c r="E162" s="186">
        <f t="shared" si="100"/>
        <v>0</v>
      </c>
      <c r="F162" s="186">
        <f t="shared" si="100"/>
        <v>0</v>
      </c>
      <c r="G162" s="186">
        <f t="shared" si="100"/>
        <v>0</v>
      </c>
      <c r="H162" s="186">
        <f t="shared" si="100"/>
        <v>0</v>
      </c>
      <c r="I162" s="187">
        <f t="shared" si="100"/>
        <v>0</v>
      </c>
      <c r="K162" s="454">
        <v>4</v>
      </c>
      <c r="L162" s="145" t="s">
        <v>521</v>
      </c>
      <c r="M162" s="186">
        <f t="shared" si="101"/>
        <v>0</v>
      </c>
      <c r="N162" s="186">
        <f t="shared" si="101"/>
        <v>0</v>
      </c>
      <c r="O162" s="186">
        <f t="shared" si="101"/>
        <v>0</v>
      </c>
      <c r="P162" s="186">
        <f t="shared" si="101"/>
        <v>0</v>
      </c>
      <c r="Q162" s="186">
        <f t="shared" si="101"/>
        <v>0</v>
      </c>
      <c r="R162" s="187">
        <f t="shared" si="101"/>
        <v>0</v>
      </c>
    </row>
    <row r="163" spans="2:18" x14ac:dyDescent="0.2">
      <c r="B163" s="454">
        <v>5</v>
      </c>
      <c r="C163" s="145" t="s">
        <v>524</v>
      </c>
      <c r="D163" s="186">
        <f t="shared" si="100"/>
        <v>0</v>
      </c>
      <c r="E163" s="186">
        <f t="shared" si="100"/>
        <v>0</v>
      </c>
      <c r="F163" s="186">
        <f t="shared" si="100"/>
        <v>0</v>
      </c>
      <c r="G163" s="186">
        <f t="shared" si="100"/>
        <v>0</v>
      </c>
      <c r="H163" s="186">
        <f t="shared" si="100"/>
        <v>0</v>
      </c>
      <c r="I163" s="187">
        <f t="shared" si="100"/>
        <v>0</v>
      </c>
      <c r="K163" s="454">
        <v>5</v>
      </c>
      <c r="L163" s="145" t="s">
        <v>524</v>
      </c>
      <c r="M163" s="186">
        <f t="shared" si="101"/>
        <v>0</v>
      </c>
      <c r="N163" s="186">
        <f t="shared" si="101"/>
        <v>0</v>
      </c>
      <c r="O163" s="186">
        <f t="shared" si="101"/>
        <v>0</v>
      </c>
      <c r="P163" s="186">
        <f t="shared" si="101"/>
        <v>0</v>
      </c>
      <c r="Q163" s="186">
        <f t="shared" si="101"/>
        <v>0</v>
      </c>
      <c r="R163" s="187">
        <f t="shared" si="101"/>
        <v>0</v>
      </c>
    </row>
    <row r="164" spans="2:18" x14ac:dyDescent="0.2">
      <c r="B164" s="454">
        <v>6</v>
      </c>
      <c r="C164" s="145" t="s">
        <v>525</v>
      </c>
      <c r="D164" s="186">
        <f t="shared" si="100"/>
        <v>0</v>
      </c>
      <c r="E164" s="186">
        <f t="shared" si="100"/>
        <v>0</v>
      </c>
      <c r="F164" s="186">
        <f t="shared" si="100"/>
        <v>0</v>
      </c>
      <c r="G164" s="186">
        <f t="shared" si="100"/>
        <v>0</v>
      </c>
      <c r="H164" s="186">
        <f t="shared" si="100"/>
        <v>0</v>
      </c>
      <c r="I164" s="187">
        <f t="shared" si="100"/>
        <v>0</v>
      </c>
      <c r="K164" s="454">
        <v>6</v>
      </c>
      <c r="L164" s="145" t="s">
        <v>525</v>
      </c>
      <c r="M164" s="186">
        <f t="shared" si="101"/>
        <v>0</v>
      </c>
      <c r="N164" s="186">
        <f t="shared" si="101"/>
        <v>0</v>
      </c>
      <c r="O164" s="186">
        <f t="shared" si="101"/>
        <v>0</v>
      </c>
      <c r="P164" s="186">
        <f t="shared" si="101"/>
        <v>0</v>
      </c>
      <c r="Q164" s="186">
        <f t="shared" si="101"/>
        <v>0</v>
      </c>
      <c r="R164" s="187">
        <f t="shared" si="101"/>
        <v>0</v>
      </c>
    </row>
    <row r="165" spans="2:18" x14ac:dyDescent="0.2">
      <c r="B165" s="454">
        <v>7</v>
      </c>
      <c r="C165" s="145" t="s">
        <v>526</v>
      </c>
      <c r="D165" s="186">
        <f t="shared" si="100"/>
        <v>0</v>
      </c>
      <c r="E165" s="186">
        <f t="shared" si="100"/>
        <v>0</v>
      </c>
      <c r="F165" s="186">
        <f t="shared" si="100"/>
        <v>0</v>
      </c>
      <c r="G165" s="186">
        <f t="shared" si="100"/>
        <v>0</v>
      </c>
      <c r="H165" s="186">
        <f t="shared" si="100"/>
        <v>0</v>
      </c>
      <c r="I165" s="187">
        <f t="shared" si="100"/>
        <v>0</v>
      </c>
      <c r="K165" s="454">
        <v>7</v>
      </c>
      <c r="L165" s="145" t="s">
        <v>526</v>
      </c>
      <c r="M165" s="186">
        <f t="shared" si="101"/>
        <v>0</v>
      </c>
      <c r="N165" s="186">
        <f t="shared" si="101"/>
        <v>0</v>
      </c>
      <c r="O165" s="186">
        <f t="shared" si="101"/>
        <v>0</v>
      </c>
      <c r="P165" s="186">
        <f t="shared" si="101"/>
        <v>0</v>
      </c>
      <c r="Q165" s="186">
        <f t="shared" si="101"/>
        <v>0</v>
      </c>
      <c r="R165" s="187">
        <f t="shared" si="101"/>
        <v>0</v>
      </c>
    </row>
    <row r="166" spans="2:18" x14ac:dyDescent="0.2">
      <c r="B166" s="454">
        <v>8</v>
      </c>
      <c r="C166" s="145" t="s">
        <v>527</v>
      </c>
      <c r="D166" s="186">
        <f t="shared" ref="D166:I169" si="102">SUM(D17,D39,D60,D81,D103,D124,D145)</f>
        <v>0</v>
      </c>
      <c r="E166" s="186">
        <f t="shared" si="102"/>
        <v>0</v>
      </c>
      <c r="F166" s="186">
        <f t="shared" si="102"/>
        <v>0</v>
      </c>
      <c r="G166" s="186">
        <f t="shared" si="102"/>
        <v>0</v>
      </c>
      <c r="H166" s="186">
        <f t="shared" si="102"/>
        <v>0</v>
      </c>
      <c r="I166" s="187">
        <f t="shared" ref="I166:I171" si="103">SUM(I17,I39,I60,I81,I103,I124,I145)</f>
        <v>0</v>
      </c>
      <c r="K166" s="454">
        <v>8</v>
      </c>
      <c r="L166" s="145" t="s">
        <v>527</v>
      </c>
      <c r="M166" s="186">
        <f t="shared" ref="M166:Q169" si="104">SUM(M17,M39,M60,M81,M103,M124,M145)</f>
        <v>0</v>
      </c>
      <c r="N166" s="186">
        <f t="shared" si="104"/>
        <v>0</v>
      </c>
      <c r="O166" s="186">
        <f t="shared" si="104"/>
        <v>0</v>
      </c>
      <c r="P166" s="186">
        <f t="shared" si="104"/>
        <v>0</v>
      </c>
      <c r="Q166" s="186">
        <f t="shared" si="104"/>
        <v>0</v>
      </c>
      <c r="R166" s="187">
        <f t="shared" ref="R166:R169" si="105">SUM(R17,R39,R60,R81,R103,R124,R145)</f>
        <v>0</v>
      </c>
    </row>
    <row r="167" spans="2:18" x14ac:dyDescent="0.2">
      <c r="B167" s="454">
        <v>9</v>
      </c>
      <c r="C167" s="145" t="s">
        <v>528</v>
      </c>
      <c r="D167" s="186">
        <f t="shared" si="102"/>
        <v>0</v>
      </c>
      <c r="E167" s="186">
        <f t="shared" si="102"/>
        <v>0</v>
      </c>
      <c r="F167" s="186">
        <f t="shared" si="102"/>
        <v>0</v>
      </c>
      <c r="G167" s="186">
        <f t="shared" si="102"/>
        <v>0</v>
      </c>
      <c r="H167" s="186">
        <f t="shared" si="102"/>
        <v>0</v>
      </c>
      <c r="I167" s="187">
        <f t="shared" si="103"/>
        <v>0</v>
      </c>
      <c r="K167" s="454">
        <v>9</v>
      </c>
      <c r="L167" s="145" t="s">
        <v>528</v>
      </c>
      <c r="M167" s="186">
        <f t="shared" si="104"/>
        <v>0</v>
      </c>
      <c r="N167" s="186">
        <f t="shared" si="104"/>
        <v>0</v>
      </c>
      <c r="O167" s="186">
        <f t="shared" si="104"/>
        <v>0</v>
      </c>
      <c r="P167" s="186">
        <f t="shared" si="104"/>
        <v>0</v>
      </c>
      <c r="Q167" s="186">
        <f t="shared" si="104"/>
        <v>0</v>
      </c>
      <c r="R167" s="187">
        <f t="shared" si="105"/>
        <v>0</v>
      </c>
    </row>
    <row r="168" spans="2:18" x14ac:dyDescent="0.2">
      <c r="B168" s="454">
        <v>10</v>
      </c>
      <c r="C168" s="145" t="s">
        <v>529</v>
      </c>
      <c r="D168" s="186">
        <f t="shared" si="102"/>
        <v>0</v>
      </c>
      <c r="E168" s="186">
        <f t="shared" si="102"/>
        <v>0</v>
      </c>
      <c r="F168" s="186">
        <f t="shared" si="102"/>
        <v>0</v>
      </c>
      <c r="G168" s="186">
        <f t="shared" si="102"/>
        <v>0</v>
      </c>
      <c r="H168" s="186">
        <f t="shared" si="102"/>
        <v>0</v>
      </c>
      <c r="I168" s="187">
        <f t="shared" si="103"/>
        <v>0</v>
      </c>
      <c r="K168" s="454">
        <v>10</v>
      </c>
      <c r="L168" s="145" t="s">
        <v>529</v>
      </c>
      <c r="M168" s="186">
        <f t="shared" si="104"/>
        <v>0</v>
      </c>
      <c r="N168" s="186">
        <f t="shared" si="104"/>
        <v>0</v>
      </c>
      <c r="O168" s="186">
        <f t="shared" si="104"/>
        <v>0</v>
      </c>
      <c r="P168" s="186">
        <f t="shared" si="104"/>
        <v>0</v>
      </c>
      <c r="Q168" s="186">
        <f t="shared" si="104"/>
        <v>0</v>
      </c>
      <c r="R168" s="187">
        <f t="shared" si="105"/>
        <v>0</v>
      </c>
    </row>
    <row r="169" spans="2:18" x14ac:dyDescent="0.2">
      <c r="B169" s="454">
        <f>B168+1</f>
        <v>11</v>
      </c>
      <c r="C169" s="145" t="s">
        <v>530</v>
      </c>
      <c r="D169" s="186">
        <f t="shared" si="102"/>
        <v>0</v>
      </c>
      <c r="E169" s="186">
        <f t="shared" si="102"/>
        <v>0</v>
      </c>
      <c r="F169" s="186">
        <f t="shared" si="102"/>
        <v>0</v>
      </c>
      <c r="G169" s="186">
        <f t="shared" si="102"/>
        <v>0</v>
      </c>
      <c r="H169" s="186">
        <f t="shared" si="102"/>
        <v>0</v>
      </c>
      <c r="I169" s="186">
        <f t="shared" si="102"/>
        <v>0</v>
      </c>
      <c r="K169" s="454">
        <f>K168+1</f>
        <v>11</v>
      </c>
      <c r="L169" s="145" t="s">
        <v>530</v>
      </c>
      <c r="M169" s="186">
        <f t="shared" si="104"/>
        <v>0</v>
      </c>
      <c r="N169" s="186">
        <f t="shared" si="104"/>
        <v>0</v>
      </c>
      <c r="O169" s="186">
        <f t="shared" si="104"/>
        <v>0</v>
      </c>
      <c r="P169" s="186">
        <f t="shared" si="104"/>
        <v>0</v>
      </c>
      <c r="Q169" s="186">
        <f t="shared" si="104"/>
        <v>0</v>
      </c>
      <c r="R169" s="187">
        <f t="shared" si="105"/>
        <v>0</v>
      </c>
    </row>
    <row r="170" spans="2:18" ht="15" x14ac:dyDescent="0.2">
      <c r="B170" s="454">
        <f t="shared" ref="B170:B171" si="106">B169+1</f>
        <v>12</v>
      </c>
      <c r="C170" s="449" t="s">
        <v>545</v>
      </c>
      <c r="D170" s="186">
        <f t="shared" ref="D170:H172" si="107">SUM(D21,D43,D64,D85,D107,D128,D149)</f>
        <v>0</v>
      </c>
      <c r="E170" s="186">
        <f t="shared" si="107"/>
        <v>0</v>
      </c>
      <c r="F170" s="186">
        <f t="shared" si="107"/>
        <v>0</v>
      </c>
      <c r="G170" s="186">
        <f t="shared" si="107"/>
        <v>0</v>
      </c>
      <c r="H170" s="186">
        <f t="shared" si="107"/>
        <v>0</v>
      </c>
      <c r="I170" s="187">
        <f t="shared" si="103"/>
        <v>0</v>
      </c>
      <c r="K170" s="454">
        <f t="shared" ref="K170:K171" si="108">K169+1</f>
        <v>12</v>
      </c>
      <c r="L170" s="449" t="s">
        <v>545</v>
      </c>
      <c r="M170" s="186">
        <f t="shared" ref="M170:Q172" si="109">SUM(M21,M43,M64,M85,M107,M128,M149)</f>
        <v>0</v>
      </c>
      <c r="N170" s="186">
        <f t="shared" si="109"/>
        <v>0</v>
      </c>
      <c r="O170" s="186">
        <f t="shared" si="109"/>
        <v>0</v>
      </c>
      <c r="P170" s="186">
        <f t="shared" si="109"/>
        <v>0</v>
      </c>
      <c r="Q170" s="186">
        <f t="shared" si="109"/>
        <v>0</v>
      </c>
      <c r="R170" s="187">
        <f>SUM(R21,R43,R64,R85,R107,R128,R149)</f>
        <v>0</v>
      </c>
    </row>
    <row r="171" spans="2:18" x14ac:dyDescent="0.2">
      <c r="B171" s="454">
        <f t="shared" si="106"/>
        <v>13</v>
      </c>
      <c r="C171" s="145" t="s">
        <v>546</v>
      </c>
      <c r="D171" s="186">
        <f t="shared" si="107"/>
        <v>0</v>
      </c>
      <c r="E171" s="186">
        <f t="shared" si="107"/>
        <v>0</v>
      </c>
      <c r="F171" s="186">
        <f t="shared" si="107"/>
        <v>0</v>
      </c>
      <c r="G171" s="186">
        <f t="shared" si="107"/>
        <v>0</v>
      </c>
      <c r="H171" s="186">
        <f t="shared" si="107"/>
        <v>0</v>
      </c>
      <c r="I171" s="187">
        <f t="shared" si="103"/>
        <v>0</v>
      </c>
      <c r="K171" s="454">
        <f t="shared" si="108"/>
        <v>13</v>
      </c>
      <c r="L171" s="145" t="s">
        <v>546</v>
      </c>
      <c r="M171" s="186">
        <f t="shared" si="109"/>
        <v>0</v>
      </c>
      <c r="N171" s="186">
        <f t="shared" si="109"/>
        <v>0</v>
      </c>
      <c r="O171" s="186">
        <f t="shared" si="109"/>
        <v>0</v>
      </c>
      <c r="P171" s="186">
        <f t="shared" si="109"/>
        <v>0</v>
      </c>
      <c r="Q171" s="186">
        <f t="shared" si="109"/>
        <v>0</v>
      </c>
      <c r="R171" s="187">
        <f>SUM(R22,R44,R65,R86,R108,R129,R150)</f>
        <v>0</v>
      </c>
    </row>
    <row r="172" spans="2:18" ht="15.75" thickBot="1" x14ac:dyDescent="0.25">
      <c r="B172" s="455">
        <f>B171+1</f>
        <v>14</v>
      </c>
      <c r="C172" s="147" t="s">
        <v>98</v>
      </c>
      <c r="D172" s="188">
        <f t="shared" si="107"/>
        <v>0</v>
      </c>
      <c r="E172" s="188">
        <f t="shared" si="107"/>
        <v>0</v>
      </c>
      <c r="F172" s="188">
        <f t="shared" si="107"/>
        <v>0</v>
      </c>
      <c r="G172" s="188">
        <f t="shared" si="107"/>
        <v>0</v>
      </c>
      <c r="H172" s="188">
        <f t="shared" si="107"/>
        <v>0</v>
      </c>
      <c r="I172" s="189">
        <f>SUM(I23,I45,I66,I87,I109,I130,I151)</f>
        <v>0</v>
      </c>
      <c r="K172" s="455">
        <f>K171+1</f>
        <v>14</v>
      </c>
      <c r="L172" s="147" t="s">
        <v>98</v>
      </c>
      <c r="M172" s="188">
        <f t="shared" si="109"/>
        <v>0</v>
      </c>
      <c r="N172" s="188">
        <f t="shared" si="109"/>
        <v>0</v>
      </c>
      <c r="O172" s="188">
        <f t="shared" si="109"/>
        <v>0</v>
      </c>
      <c r="P172" s="188">
        <f t="shared" si="109"/>
        <v>0</v>
      </c>
      <c r="Q172" s="188">
        <f t="shared" si="109"/>
        <v>0</v>
      </c>
      <c r="R172" s="189">
        <f>SUM(R23,R45,R66,R87,R109,R130,R151)</f>
        <v>0</v>
      </c>
    </row>
  </sheetData>
  <sheetProtection algorithmName="SHA-512" hashValue="FHaHHwgddKDOOTlyMQcsWVT/M00xxHyJFkPZ4p8jIJlkBu4NE8/j8acB6bRu3DMNMlfZX5yw/ZCH0wsRhGrbBQ==" saltValue="MaZcZcNEa3DnODvJx1AlGQ==" spinCount="100000" sheet="1" formatColumns="0" formatRows="0" selectLockedCells="1"/>
  <mergeCells count="96">
    <mergeCell ref="D112:D113"/>
    <mergeCell ref="E112:E113"/>
    <mergeCell ref="F112:F113"/>
    <mergeCell ref="G112:G113"/>
    <mergeCell ref="H112:H113"/>
    <mergeCell ref="I5:I6"/>
    <mergeCell ref="D27:D28"/>
    <mergeCell ref="E27:E28"/>
    <mergeCell ref="F27:F28"/>
    <mergeCell ref="G27:G28"/>
    <mergeCell ref="H27:H28"/>
    <mergeCell ref="D5:D6"/>
    <mergeCell ref="E5:E6"/>
    <mergeCell ref="F5:F6"/>
    <mergeCell ref="G5:G6"/>
    <mergeCell ref="H5:H6"/>
    <mergeCell ref="E91:E92"/>
    <mergeCell ref="F91:F92"/>
    <mergeCell ref="G91:G92"/>
    <mergeCell ref="H91:H92"/>
    <mergeCell ref="D69:D70"/>
    <mergeCell ref="E69:E70"/>
    <mergeCell ref="F69:F70"/>
    <mergeCell ref="G69:G70"/>
    <mergeCell ref="H69:H70"/>
    <mergeCell ref="D91:D92"/>
    <mergeCell ref="D133:D134"/>
    <mergeCell ref="E133:E134"/>
    <mergeCell ref="F133:F134"/>
    <mergeCell ref="G133:G134"/>
    <mergeCell ref="H133:H134"/>
    <mergeCell ref="D154:D155"/>
    <mergeCell ref="E154:E155"/>
    <mergeCell ref="F154:F155"/>
    <mergeCell ref="G154:G155"/>
    <mergeCell ref="H154:H155"/>
    <mergeCell ref="R48:R49"/>
    <mergeCell ref="M27:M28"/>
    <mergeCell ref="N27:N28"/>
    <mergeCell ref="I154:I155"/>
    <mergeCell ref="I133:I134"/>
    <mergeCell ref="I112:I113"/>
    <mergeCell ref="I91:I92"/>
    <mergeCell ref="M48:M49"/>
    <mergeCell ref="N48:N49"/>
    <mergeCell ref="O48:O49"/>
    <mergeCell ref="P48:P49"/>
    <mergeCell ref="Q48:Q49"/>
    <mergeCell ref="I69:I70"/>
    <mergeCell ref="I27:I28"/>
    <mergeCell ref="P69:P70"/>
    <mergeCell ref="Q69:Q70"/>
    <mergeCell ref="R5:R6"/>
    <mergeCell ref="O27:O28"/>
    <mergeCell ref="P27:P28"/>
    <mergeCell ref="Q27:Q28"/>
    <mergeCell ref="R27:R28"/>
    <mergeCell ref="M5:M6"/>
    <mergeCell ref="N5:N6"/>
    <mergeCell ref="O5:O6"/>
    <mergeCell ref="P5:P6"/>
    <mergeCell ref="Q5:Q6"/>
    <mergeCell ref="D48:D49"/>
    <mergeCell ref="E48:E49"/>
    <mergeCell ref="F48:F49"/>
    <mergeCell ref="G48:G49"/>
    <mergeCell ref="H48:H49"/>
    <mergeCell ref="R69:R70"/>
    <mergeCell ref="M112:M113"/>
    <mergeCell ref="N112:N113"/>
    <mergeCell ref="O112:O113"/>
    <mergeCell ref="P112:P113"/>
    <mergeCell ref="Q112:Q113"/>
    <mergeCell ref="R112:R113"/>
    <mergeCell ref="M91:M92"/>
    <mergeCell ref="N91:N92"/>
    <mergeCell ref="O91:O92"/>
    <mergeCell ref="P91:P92"/>
    <mergeCell ref="Q91:Q92"/>
    <mergeCell ref="R91:R92"/>
    <mergeCell ref="M69:M70"/>
    <mergeCell ref="P154:P155"/>
    <mergeCell ref="Q154:Q155"/>
    <mergeCell ref="R154:R155"/>
    <mergeCell ref="M133:M134"/>
    <mergeCell ref="N133:N134"/>
    <mergeCell ref="O133:O134"/>
    <mergeCell ref="P133:P134"/>
    <mergeCell ref="Q133:Q134"/>
    <mergeCell ref="R133:R134"/>
    <mergeCell ref="I48:I49"/>
    <mergeCell ref="M154:M155"/>
    <mergeCell ref="N154:N155"/>
    <mergeCell ref="O154:O155"/>
    <mergeCell ref="N69:N70"/>
    <mergeCell ref="O69:O70"/>
  </mergeCells>
  <hyperlinks>
    <hyperlink ref="E2" location="Content!A1" display="&lt;&lt;&lt; Back to ToC" xr:uid="{B8FFDF73-90F4-4E14-A3CB-F8F518B7E02F}"/>
  </hyperlinks>
  <pageMargins left="0.7" right="0.7" top="0.75" bottom="0.75" header="0.3" footer="0.3"/>
  <pageSetup paperSize="9" scale="47" fitToHeight="0" orientation="landscape" r:id="rId1"/>
  <headerFooter>
    <oddFooter>&amp;C
_x000D_&amp;1#&amp;"Calibri"&amp;10&amp;K000000 Classification: Unclassified</oddFooter>
  </headerFooter>
  <rowBreaks count="1" manualBreakCount="1">
    <brk id="46" max="16383" man="1"/>
  </rowBreaks>
  <colBreaks count="1" manualBreakCount="1">
    <brk id="10" max="171" man="1"/>
  </colBreaks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91BF9E3-AD32-458B-BA7B-290719A23021}">
  <sheetPr codeName="Sheet25"/>
  <dimension ref="B2:L22"/>
  <sheetViews>
    <sheetView showGridLines="0" view="pageBreakPreview" zoomScaleNormal="100" zoomScaleSheetLayoutView="100" workbookViewId="0">
      <selection activeCell="F7" sqref="F7"/>
    </sheetView>
  </sheetViews>
  <sheetFormatPr defaultColWidth="9.28515625" defaultRowHeight="14.25" outlineLevelCol="4" x14ac:dyDescent="0.2"/>
  <cols>
    <col min="1" max="1" width="3.7109375" style="9" customWidth="1"/>
    <col min="2" max="2" width="1.7109375" style="458" customWidth="1"/>
    <col min="3" max="3" width="43.7109375" style="9" bestFit="1" customWidth="1"/>
    <col min="4" max="4" width="21.5703125" style="9" hidden="1" customWidth="1" outlineLevel="1"/>
    <col min="5" max="5" width="20.7109375" style="9" customWidth="1" collapsed="1"/>
    <col min="6" max="7" width="20.7109375" style="9" customWidth="1"/>
    <col min="8" max="8" width="20.7109375" style="9" hidden="1" customWidth="1" outlineLevel="1"/>
    <col min="9" max="9" width="20.7109375" style="9" hidden="1" customWidth="1" outlineLevel="2"/>
    <col min="10" max="10" width="20.7109375" style="9" hidden="1" customWidth="1" outlineLevel="3"/>
    <col min="11" max="11" width="20.7109375" style="9" hidden="1" customWidth="1" outlineLevel="4"/>
    <col min="12" max="12" width="20.7109375" style="9" customWidth="1" collapsed="1"/>
    <col min="13" max="16384" width="9.28515625" style="9"/>
  </cols>
  <sheetData>
    <row r="2" spans="2:12" ht="15" x14ac:dyDescent="0.2">
      <c r="C2" s="7" t="s">
        <v>634</v>
      </c>
      <c r="D2" s="7"/>
      <c r="G2" s="52" t="s">
        <v>189</v>
      </c>
    </row>
    <row r="3" spans="2:12" ht="15" thickBot="1" x14ac:dyDescent="0.25">
      <c r="C3" s="3" t="str">
        <f>"Figures in thousands of "&amp;'Key inputs'!G28</f>
        <v>Figures in thousands of GBP</v>
      </c>
      <c r="D3" s="54"/>
      <c r="F3" s="52"/>
    </row>
    <row r="4" spans="2:12" ht="15" x14ac:dyDescent="0.2">
      <c r="B4" s="608"/>
      <c r="C4" s="390">
        <f>'Key inputs'!C33</f>
        <v>2025</v>
      </c>
      <c r="D4" s="390"/>
      <c r="E4" s="95" t="str">
        <f>'Key inputs'!C34</f>
        <v>2025 UY</v>
      </c>
      <c r="F4" s="95" t="str">
        <f>'Key inputs'!D34</f>
        <v>2024 UY</v>
      </c>
      <c r="G4" s="95" t="str">
        <f>'Key inputs'!E34</f>
        <v>2023 UY</v>
      </c>
      <c r="H4" s="95" t="str">
        <f>LEFT(G4,4)-1&amp;" UY"</f>
        <v>2022 UY</v>
      </c>
      <c r="I4" s="95" t="str">
        <f t="shared" ref="I4:K4" si="0">LEFT(H4,4)-1&amp;" UY"</f>
        <v>2021 UY</v>
      </c>
      <c r="J4" s="95" t="str">
        <f t="shared" si="0"/>
        <v>2020 UY</v>
      </c>
      <c r="K4" s="95" t="str">
        <f t="shared" si="0"/>
        <v>2019 UY</v>
      </c>
      <c r="L4" s="96" t="s">
        <v>98</v>
      </c>
    </row>
    <row r="5" spans="2:12" ht="15" x14ac:dyDescent="0.2">
      <c r="B5" s="609"/>
      <c r="C5" s="610"/>
      <c r="D5" s="391" t="s">
        <v>192</v>
      </c>
      <c r="E5" s="28" t="s">
        <v>193</v>
      </c>
      <c r="F5" s="28" t="s">
        <v>194</v>
      </c>
      <c r="G5" s="28" t="s">
        <v>195</v>
      </c>
      <c r="H5" s="28" t="s">
        <v>196</v>
      </c>
      <c r="I5" s="28" t="s">
        <v>197</v>
      </c>
      <c r="J5" s="28" t="s">
        <v>198</v>
      </c>
      <c r="K5" s="28" t="s">
        <v>199</v>
      </c>
      <c r="L5" s="93" t="s">
        <v>200</v>
      </c>
    </row>
    <row r="6" spans="2:12" x14ac:dyDescent="0.2">
      <c r="B6" s="454">
        <v>1</v>
      </c>
      <c r="C6" s="128" t="s">
        <v>547</v>
      </c>
      <c r="D6" s="128" t="s">
        <v>548</v>
      </c>
      <c r="E6" s="103"/>
      <c r="F6" s="103"/>
      <c r="G6" s="103"/>
      <c r="H6" s="103"/>
      <c r="I6" s="103"/>
      <c r="J6" s="103"/>
      <c r="K6" s="103"/>
      <c r="L6" s="175">
        <f>SUM(E6:K6)</f>
        <v>0</v>
      </c>
    </row>
    <row r="7" spans="2:12" x14ac:dyDescent="0.2">
      <c r="B7" s="454">
        <v>2</v>
      </c>
      <c r="C7" s="128" t="s">
        <v>549</v>
      </c>
      <c r="D7" s="128" t="s">
        <v>548</v>
      </c>
      <c r="E7" s="103"/>
      <c r="F7" s="103"/>
      <c r="G7" s="103"/>
      <c r="H7" s="103"/>
      <c r="I7" s="103"/>
      <c r="J7" s="103"/>
      <c r="K7" s="103"/>
      <c r="L7" s="167">
        <f t="shared" ref="L7:L10" si="1">SUM(E7:K7)</f>
        <v>0</v>
      </c>
    </row>
    <row r="8" spans="2:12" x14ac:dyDescent="0.2">
      <c r="B8" s="454">
        <v>3</v>
      </c>
      <c r="C8" s="128" t="s">
        <v>550</v>
      </c>
      <c r="D8" s="128" t="s">
        <v>548</v>
      </c>
      <c r="E8" s="103"/>
      <c r="F8" s="103"/>
      <c r="G8" s="103"/>
      <c r="H8" s="103"/>
      <c r="I8" s="103"/>
      <c r="J8" s="103"/>
      <c r="K8" s="103"/>
      <c r="L8" s="167">
        <f t="shared" si="1"/>
        <v>0</v>
      </c>
    </row>
    <row r="9" spans="2:12" x14ac:dyDescent="0.2">
      <c r="B9" s="454">
        <v>4</v>
      </c>
      <c r="C9" s="128" t="s">
        <v>551</v>
      </c>
      <c r="D9" s="128" t="s">
        <v>548</v>
      </c>
      <c r="E9" s="103"/>
      <c r="F9" s="103"/>
      <c r="G9" s="103"/>
      <c r="H9" s="103"/>
      <c r="I9" s="103"/>
      <c r="J9" s="103"/>
      <c r="K9" s="103"/>
      <c r="L9" s="167">
        <f t="shared" si="1"/>
        <v>0</v>
      </c>
    </row>
    <row r="10" spans="2:12" ht="15.75" thickBot="1" x14ac:dyDescent="0.25">
      <c r="B10" s="455">
        <v>5</v>
      </c>
      <c r="C10" s="200" t="s">
        <v>552</v>
      </c>
      <c r="D10" s="200" t="s">
        <v>548</v>
      </c>
      <c r="E10" s="172">
        <f>SUM(E6:E9)</f>
        <v>0</v>
      </c>
      <c r="F10" s="172">
        <f t="shared" ref="F10:K10" si="2">SUM(F6:F9)</f>
        <v>0</v>
      </c>
      <c r="G10" s="172">
        <f t="shared" si="2"/>
        <v>0</v>
      </c>
      <c r="H10" s="172">
        <f t="shared" si="2"/>
        <v>0</v>
      </c>
      <c r="I10" s="172">
        <f t="shared" si="2"/>
        <v>0</v>
      </c>
      <c r="J10" s="172">
        <f t="shared" si="2"/>
        <v>0</v>
      </c>
      <c r="K10" s="172">
        <f t="shared" si="2"/>
        <v>0</v>
      </c>
      <c r="L10" s="173">
        <f t="shared" si="1"/>
        <v>0</v>
      </c>
    </row>
    <row r="13" spans="2:12" ht="15" x14ac:dyDescent="0.2">
      <c r="C13" s="7" t="str">
        <f>LEFT(C15,4) &amp; " - Geographical split of gross premiums written - direct business - where the contracts were concluded  "</f>
        <v>2024 - Geographical split of gross premiums written - direct business - where the contracts were concluded  </v>
      </c>
      <c r="D13" s="7"/>
    </row>
    <row r="14" spans="2:12" ht="15" thickBot="1" x14ac:dyDescent="0.25">
      <c r="C14" s="3" t="str">
        <f>"Figures in thousands of "&amp;'Key inputs'!H28</f>
        <v>Figures in thousands of GBP</v>
      </c>
      <c r="D14" s="54"/>
    </row>
    <row r="15" spans="2:12" ht="15" x14ac:dyDescent="0.2">
      <c r="B15" s="608"/>
      <c r="C15" s="390">
        <f>C4-1</f>
        <v>2024</v>
      </c>
      <c r="D15" s="390"/>
      <c r="E15" s="240" t="str">
        <f>'Key inputs'!D34</f>
        <v>2024 UY</v>
      </c>
      <c r="F15" s="240" t="str">
        <f>'Key inputs'!E34</f>
        <v>2023 UY</v>
      </c>
      <c r="G15" s="240" t="str">
        <f>'Key inputs'!I34</f>
        <v>2022 UY</v>
      </c>
      <c r="H15" s="240" t="str">
        <f>LEFT(G15,4)-1&amp;" UY"</f>
        <v>2021 UY</v>
      </c>
      <c r="I15" s="240" t="str">
        <f t="shared" ref="I15:K15" si="3">LEFT(H15,4)-1&amp;" UY"</f>
        <v>2020 UY</v>
      </c>
      <c r="J15" s="240" t="str">
        <f t="shared" si="3"/>
        <v>2019 UY</v>
      </c>
      <c r="K15" s="240" t="str">
        <f t="shared" si="3"/>
        <v>2018 UY</v>
      </c>
      <c r="L15" s="96" t="s">
        <v>98</v>
      </c>
    </row>
    <row r="16" spans="2:12" ht="15" x14ac:dyDescent="0.2">
      <c r="B16" s="609"/>
      <c r="C16" s="610"/>
      <c r="D16" s="391" t="s">
        <v>192</v>
      </c>
      <c r="E16" s="28" t="s">
        <v>193</v>
      </c>
      <c r="F16" s="28" t="s">
        <v>194</v>
      </c>
      <c r="G16" s="28" t="s">
        <v>195</v>
      </c>
      <c r="H16" s="28" t="s">
        <v>196</v>
      </c>
      <c r="I16" s="28" t="s">
        <v>197</v>
      </c>
      <c r="J16" s="28" t="s">
        <v>198</v>
      </c>
      <c r="K16" s="28" t="s">
        <v>199</v>
      </c>
      <c r="L16" s="231" t="s">
        <v>200</v>
      </c>
    </row>
    <row r="17" spans="2:12" x14ac:dyDescent="0.2">
      <c r="B17" s="454">
        <v>1</v>
      </c>
      <c r="C17" s="128" t="s">
        <v>547</v>
      </c>
      <c r="D17" s="128" t="s">
        <v>548</v>
      </c>
      <c r="E17" s="104"/>
      <c r="F17" s="104"/>
      <c r="G17" s="104"/>
      <c r="H17" s="104"/>
      <c r="I17" s="104"/>
      <c r="J17" s="104"/>
      <c r="K17" s="104"/>
      <c r="L17" s="175">
        <f>SUM(E17:K17)</f>
        <v>0</v>
      </c>
    </row>
    <row r="18" spans="2:12" x14ac:dyDescent="0.2">
      <c r="B18" s="454">
        <v>2</v>
      </c>
      <c r="C18" s="128" t="s">
        <v>549</v>
      </c>
      <c r="D18" s="128" t="s">
        <v>548</v>
      </c>
      <c r="E18" s="104"/>
      <c r="F18" s="104"/>
      <c r="G18" s="104"/>
      <c r="H18" s="104"/>
      <c r="I18" s="104"/>
      <c r="J18" s="104"/>
      <c r="K18" s="104"/>
      <c r="L18" s="167">
        <f t="shared" ref="L18:L21" si="4">SUM(E18:K18)</f>
        <v>0</v>
      </c>
    </row>
    <row r="19" spans="2:12" x14ac:dyDescent="0.2">
      <c r="B19" s="454">
        <v>3</v>
      </c>
      <c r="C19" s="128" t="s">
        <v>550</v>
      </c>
      <c r="D19" s="128" t="s">
        <v>548</v>
      </c>
      <c r="E19" s="104"/>
      <c r="F19" s="104"/>
      <c r="G19" s="104"/>
      <c r="H19" s="104"/>
      <c r="I19" s="104"/>
      <c r="J19" s="104"/>
      <c r="K19" s="104"/>
      <c r="L19" s="167">
        <f t="shared" si="4"/>
        <v>0</v>
      </c>
    </row>
    <row r="20" spans="2:12" x14ac:dyDescent="0.2">
      <c r="B20" s="454">
        <v>4</v>
      </c>
      <c r="C20" s="128" t="s">
        <v>551</v>
      </c>
      <c r="D20" s="128" t="s">
        <v>548</v>
      </c>
      <c r="E20" s="104"/>
      <c r="F20" s="104"/>
      <c r="G20" s="104"/>
      <c r="H20" s="104"/>
      <c r="I20" s="104"/>
      <c r="J20" s="104"/>
      <c r="K20" s="104"/>
      <c r="L20" s="167">
        <f t="shared" si="4"/>
        <v>0</v>
      </c>
    </row>
    <row r="21" spans="2:12" ht="15.75" thickBot="1" x14ac:dyDescent="0.25">
      <c r="B21" s="455">
        <v>5</v>
      </c>
      <c r="C21" s="200" t="s">
        <v>552</v>
      </c>
      <c r="D21" s="200" t="s">
        <v>548</v>
      </c>
      <c r="E21" s="269">
        <f>SUM(E17:E20)</f>
        <v>0</v>
      </c>
      <c r="F21" s="269">
        <f t="shared" ref="F21:J21" si="5">SUM(F17:F20)</f>
        <v>0</v>
      </c>
      <c r="G21" s="269">
        <f t="shared" si="5"/>
        <v>0</v>
      </c>
      <c r="H21" s="269">
        <f t="shared" si="5"/>
        <v>0</v>
      </c>
      <c r="I21" s="269">
        <f t="shared" si="5"/>
        <v>0</v>
      </c>
      <c r="J21" s="269">
        <f t="shared" si="5"/>
        <v>0</v>
      </c>
      <c r="K21" s="269">
        <f t="shared" ref="K21" si="6">SUM(K17:K20)</f>
        <v>0</v>
      </c>
      <c r="L21" s="173">
        <f t="shared" si="4"/>
        <v>0</v>
      </c>
    </row>
    <row r="22" spans="2:12" ht="15" x14ac:dyDescent="0.25">
      <c r="C22" s="17"/>
      <c r="D22" s="17"/>
      <c r="E22" s="17"/>
      <c r="F22" s="17"/>
      <c r="G22" s="17"/>
      <c r="H22" s="17"/>
      <c r="I22" s="17"/>
      <c r="J22" s="17"/>
      <c r="K22" s="17"/>
      <c r="L22" s="17"/>
    </row>
  </sheetData>
  <sheetProtection algorithmName="SHA-512" hashValue="qx7U8SXaovrLcCCw5DK5zkxoX7s8obdlPl298B9xkmY0vwX8mTW9dCUd8NwdGFS0m55a1s2th+tTTz5vLbEtVA==" saltValue="c+DchyBDlGarcm77tiUMaQ==" spinCount="100000" sheet="1" formatColumns="0" selectLockedCells="1"/>
  <hyperlinks>
    <hyperlink ref="G2" location="Content!A1" display="&lt;&lt;&lt; Back to ToC" xr:uid="{91131685-4376-445C-A6B8-411D5B8B4027}"/>
  </hyperlinks>
  <pageMargins left="0.7" right="0.7" top="0.75" bottom="0.75" header="0.3" footer="0.3"/>
  <pageSetup paperSize="9" scale="47" fitToHeight="0" orientation="landscape" r:id="rId1"/>
  <headerFooter>
    <oddFooter>&amp;C
_x000D_&amp;1#&amp;"Calibri"&amp;10&amp;K000000 Classification: Unclassified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46BDC7C-0D2E-4165-975F-52EC65F51308}">
  <sheetPr codeName="Sheet29"/>
  <dimension ref="B1:S47"/>
  <sheetViews>
    <sheetView showGridLines="0" view="pageBreakPreview" zoomScale="85" zoomScaleNormal="70" zoomScaleSheetLayoutView="85" workbookViewId="0">
      <selection activeCell="F20" sqref="F20"/>
    </sheetView>
  </sheetViews>
  <sheetFormatPr defaultColWidth="8.7109375" defaultRowHeight="14.25" outlineLevelCol="4" x14ac:dyDescent="0.2"/>
  <cols>
    <col min="1" max="1" width="3.7109375" style="9" customWidth="1"/>
    <col min="2" max="2" width="4" style="458" bestFit="1" customWidth="1"/>
    <col min="3" max="3" width="77.42578125" style="9" bestFit="1" customWidth="1"/>
    <col min="4" max="4" width="21.5703125" style="9" hidden="1" customWidth="1" outlineLevel="1"/>
    <col min="5" max="5" width="20.5703125" style="9" customWidth="1" collapsed="1"/>
    <col min="6" max="7" width="20.5703125" style="9" customWidth="1"/>
    <col min="8" max="8" width="20.5703125" style="9" hidden="1" customWidth="1" outlineLevel="1"/>
    <col min="9" max="9" width="20.5703125" style="9" hidden="1" customWidth="1" outlineLevel="2"/>
    <col min="10" max="10" width="20.5703125" style="9" hidden="1" customWidth="1" outlineLevel="3"/>
    <col min="11" max="11" width="20.5703125" style="9" hidden="1" customWidth="1" outlineLevel="4"/>
    <col min="12" max="12" width="20.5703125" style="9" customWidth="1" collapsed="1"/>
    <col min="13" max="16384" width="8.7109375" style="9"/>
  </cols>
  <sheetData>
    <row r="1" spans="2:19" s="295" customFormat="1" x14ac:dyDescent="0.2">
      <c r="B1" s="453"/>
    </row>
    <row r="2" spans="2:19" s="295" customFormat="1" ht="15" x14ac:dyDescent="0.2">
      <c r="B2" s="453"/>
      <c r="C2" s="293" t="s">
        <v>553</v>
      </c>
      <c r="D2" s="293"/>
      <c r="F2" s="301" t="s">
        <v>189</v>
      </c>
    </row>
    <row r="3" spans="2:19" s="295" customFormat="1" ht="15" thickBot="1" x14ac:dyDescent="0.25">
      <c r="B3" s="453"/>
      <c r="C3" s="294" t="str">
        <f>"Figures in thousands of "&amp;'Key inputs'!G28</f>
        <v>Figures in thousands of GBP</v>
      </c>
      <c r="D3" s="302"/>
      <c r="S3" s="301"/>
    </row>
    <row r="4" spans="2:19" s="295" customFormat="1" ht="15" x14ac:dyDescent="0.2">
      <c r="B4" s="607"/>
      <c r="C4" s="388">
        <f>'Key inputs'!C33</f>
        <v>2025</v>
      </c>
      <c r="D4" s="322"/>
      <c r="E4" s="322" t="str">
        <f>'Key inputs'!C34</f>
        <v>2025 UY</v>
      </c>
      <c r="F4" s="322" t="str">
        <f>'Key inputs'!D34</f>
        <v>2024 UY</v>
      </c>
      <c r="G4" s="322" t="str">
        <f>'Key inputs'!E34</f>
        <v>2023 UY</v>
      </c>
      <c r="H4" s="322" t="str">
        <f>LEFT(G4,4)-1&amp;" UY"</f>
        <v>2022 UY</v>
      </c>
      <c r="I4" s="322" t="str">
        <f t="shared" ref="I4:K4" si="0">LEFT(H4,4)-1&amp;" UY"</f>
        <v>2021 UY</v>
      </c>
      <c r="J4" s="322" t="str">
        <f t="shared" si="0"/>
        <v>2020 UY</v>
      </c>
      <c r="K4" s="322" t="str">
        <f t="shared" si="0"/>
        <v>2019 UY</v>
      </c>
      <c r="L4" s="304" t="s">
        <v>98</v>
      </c>
    </row>
    <row r="5" spans="2:19" s="295" customFormat="1" ht="15" x14ac:dyDescent="0.2">
      <c r="B5" s="598"/>
      <c r="C5" s="606"/>
      <c r="D5" s="296" t="s">
        <v>192</v>
      </c>
      <c r="E5" s="296" t="s">
        <v>193</v>
      </c>
      <c r="F5" s="296" t="s">
        <v>194</v>
      </c>
      <c r="G5" s="296" t="s">
        <v>195</v>
      </c>
      <c r="H5" s="296" t="s">
        <v>196</v>
      </c>
      <c r="I5" s="296" t="s">
        <v>197</v>
      </c>
      <c r="J5" s="296" t="s">
        <v>198</v>
      </c>
      <c r="K5" s="296" t="s">
        <v>199</v>
      </c>
      <c r="L5" s="306" t="s">
        <v>200</v>
      </c>
    </row>
    <row r="6" spans="2:19" x14ac:dyDescent="0.2">
      <c r="B6" s="454">
        <v>1</v>
      </c>
      <c r="C6" s="21" t="s">
        <v>554</v>
      </c>
      <c r="D6" s="21" t="s">
        <v>555</v>
      </c>
      <c r="E6" s="103"/>
      <c r="F6" s="103"/>
      <c r="G6" s="103"/>
      <c r="H6" s="103"/>
      <c r="I6" s="103"/>
      <c r="J6" s="103"/>
      <c r="K6" s="103"/>
      <c r="L6" s="175">
        <f t="shared" ref="L6:L12" si="1">SUM(E6:K6)</f>
        <v>0</v>
      </c>
    </row>
    <row r="7" spans="2:19" x14ac:dyDescent="0.2">
      <c r="B7" s="454">
        <v>2</v>
      </c>
      <c r="C7" s="21" t="s">
        <v>556</v>
      </c>
      <c r="D7" s="21" t="s">
        <v>555</v>
      </c>
      <c r="E7" s="103"/>
      <c r="F7" s="103"/>
      <c r="G7" s="103"/>
      <c r="H7" s="103"/>
      <c r="I7" s="103"/>
      <c r="J7" s="103"/>
      <c r="K7" s="103"/>
      <c r="L7" s="167">
        <f t="shared" si="1"/>
        <v>0</v>
      </c>
    </row>
    <row r="8" spans="2:19" x14ac:dyDescent="0.2">
      <c r="B8" s="454">
        <v>3</v>
      </c>
      <c r="C8" s="21" t="s">
        <v>557</v>
      </c>
      <c r="D8" s="21" t="s">
        <v>555</v>
      </c>
      <c r="E8" s="103"/>
      <c r="F8" s="103"/>
      <c r="G8" s="103"/>
      <c r="H8" s="103"/>
      <c r="I8" s="103"/>
      <c r="J8" s="103"/>
      <c r="K8" s="103"/>
      <c r="L8" s="167">
        <f t="shared" si="1"/>
        <v>0</v>
      </c>
    </row>
    <row r="9" spans="2:19" x14ac:dyDescent="0.2">
      <c r="B9" s="454">
        <v>4</v>
      </c>
      <c r="C9" s="21" t="s">
        <v>558</v>
      </c>
      <c r="D9" s="21" t="s">
        <v>555</v>
      </c>
      <c r="E9" s="103"/>
      <c r="F9" s="103"/>
      <c r="G9" s="103"/>
      <c r="H9" s="103"/>
      <c r="I9" s="103"/>
      <c r="J9" s="103"/>
      <c r="K9" s="103"/>
      <c r="L9" s="167">
        <f t="shared" si="1"/>
        <v>0</v>
      </c>
    </row>
    <row r="10" spans="2:19" x14ac:dyDescent="0.2">
      <c r="B10" s="454">
        <v>5</v>
      </c>
      <c r="C10" s="21" t="s">
        <v>559</v>
      </c>
      <c r="D10" s="21" t="s">
        <v>555</v>
      </c>
      <c r="E10" s="103"/>
      <c r="F10" s="103"/>
      <c r="G10" s="103"/>
      <c r="H10" s="103"/>
      <c r="I10" s="103"/>
      <c r="J10" s="103"/>
      <c r="K10" s="103"/>
      <c r="L10" s="167">
        <f t="shared" si="1"/>
        <v>0</v>
      </c>
    </row>
    <row r="11" spans="2:19" x14ac:dyDescent="0.2">
      <c r="B11" s="454">
        <v>6</v>
      </c>
      <c r="C11" s="21" t="s">
        <v>560</v>
      </c>
      <c r="D11" s="21" t="s">
        <v>555</v>
      </c>
      <c r="E11" s="103"/>
      <c r="F11" s="103"/>
      <c r="G11" s="103"/>
      <c r="H11" s="103"/>
      <c r="I11" s="103"/>
      <c r="J11" s="103"/>
      <c r="K11" s="103"/>
      <c r="L11" s="167">
        <f t="shared" si="1"/>
        <v>0</v>
      </c>
    </row>
    <row r="12" spans="2:19" ht="15.75" thickBot="1" x14ac:dyDescent="0.25">
      <c r="B12" s="454">
        <v>7</v>
      </c>
      <c r="C12" s="234" t="s">
        <v>36</v>
      </c>
      <c r="D12" s="234" t="s">
        <v>555</v>
      </c>
      <c r="E12" s="177">
        <f>SUM(E6:E11)</f>
        <v>0</v>
      </c>
      <c r="F12" s="178">
        <f t="shared" ref="F12:K12" si="2">SUM(F6:F11)</f>
        <v>0</v>
      </c>
      <c r="G12" s="178">
        <f t="shared" si="2"/>
        <v>0</v>
      </c>
      <c r="H12" s="178">
        <f t="shared" si="2"/>
        <v>0</v>
      </c>
      <c r="I12" s="178">
        <f t="shared" si="2"/>
        <v>0</v>
      </c>
      <c r="J12" s="178">
        <f t="shared" si="2"/>
        <v>0</v>
      </c>
      <c r="K12" s="178">
        <f t="shared" si="2"/>
        <v>0</v>
      </c>
      <c r="L12" s="179">
        <f t="shared" si="1"/>
        <v>0</v>
      </c>
    </row>
    <row r="14" spans="2:19" s="295" customFormat="1" ht="15.75" thickBot="1" x14ac:dyDescent="0.25">
      <c r="B14" s="453"/>
      <c r="C14" s="344" t="s">
        <v>561</v>
      </c>
      <c r="D14" s="344"/>
    </row>
    <row r="15" spans="2:19" ht="29.25" thickBot="1" x14ac:dyDescent="0.25">
      <c r="B15" s="456">
        <v>7</v>
      </c>
      <c r="C15" s="203" t="s">
        <v>562</v>
      </c>
      <c r="D15" s="419" t="s">
        <v>563</v>
      </c>
      <c r="E15" s="550"/>
      <c r="F15" s="550"/>
      <c r="G15" s="550"/>
      <c r="H15" s="550"/>
      <c r="I15" s="550"/>
      <c r="J15" s="550"/>
      <c r="K15" s="550"/>
      <c r="L15" s="551">
        <f>SUM(E15:K15)</f>
        <v>0</v>
      </c>
    </row>
    <row r="17" spans="2:12" s="295" customFormat="1" ht="15.75" thickBot="1" x14ac:dyDescent="0.25">
      <c r="B17" s="453"/>
      <c r="C17" s="344" t="s">
        <v>557</v>
      </c>
      <c r="D17" s="344"/>
    </row>
    <row r="18" spans="2:12" ht="15" x14ac:dyDescent="0.2">
      <c r="B18" s="457"/>
      <c r="C18" s="202" t="s">
        <v>564</v>
      </c>
      <c r="D18" s="202"/>
      <c r="E18" s="58"/>
      <c r="F18" s="59"/>
      <c r="G18" s="59"/>
      <c r="H18" s="59"/>
      <c r="I18" s="59"/>
      <c r="J18" s="59"/>
      <c r="K18" s="59"/>
      <c r="L18" s="347"/>
    </row>
    <row r="19" spans="2:12" x14ac:dyDescent="0.2">
      <c r="B19" s="454">
        <v>8</v>
      </c>
      <c r="C19" s="128" t="s">
        <v>565</v>
      </c>
      <c r="D19" s="239" t="s">
        <v>566</v>
      </c>
      <c r="E19" s="109"/>
      <c r="F19" s="109"/>
      <c r="G19" s="109"/>
      <c r="H19" s="109"/>
      <c r="I19" s="109"/>
      <c r="J19" s="109"/>
      <c r="K19" s="109"/>
      <c r="L19" s="184">
        <f t="shared" ref="L19:L23" si="3">SUM(E19:K19)</f>
        <v>0</v>
      </c>
    </row>
    <row r="20" spans="2:12" x14ac:dyDescent="0.2">
      <c r="B20" s="454">
        <v>9</v>
      </c>
      <c r="C20" s="128" t="s">
        <v>567</v>
      </c>
      <c r="D20" s="418" t="s">
        <v>566</v>
      </c>
      <c r="E20" s="106"/>
      <c r="F20" s="106"/>
      <c r="G20" s="106"/>
      <c r="H20" s="106"/>
      <c r="I20" s="106"/>
      <c r="J20" s="106"/>
      <c r="K20" s="106"/>
      <c r="L20" s="185">
        <f t="shared" si="3"/>
        <v>0</v>
      </c>
    </row>
    <row r="21" spans="2:12" ht="15" x14ac:dyDescent="0.2">
      <c r="B21" s="454"/>
      <c r="C21" s="192" t="s">
        <v>568</v>
      </c>
      <c r="D21" s="21" t="s">
        <v>555</v>
      </c>
      <c r="E21" s="60"/>
      <c r="F21" s="61"/>
      <c r="G21" s="61"/>
      <c r="H21" s="61"/>
      <c r="I21" s="61"/>
      <c r="J21" s="61"/>
      <c r="K21" s="61"/>
      <c r="L21" s="62"/>
    </row>
    <row r="22" spans="2:12" x14ac:dyDescent="0.2">
      <c r="B22" s="454">
        <v>10</v>
      </c>
      <c r="C22" s="204" t="s">
        <v>569</v>
      </c>
      <c r="D22" s="418" t="s">
        <v>566</v>
      </c>
      <c r="E22" s="109"/>
      <c r="F22" s="109"/>
      <c r="G22" s="109"/>
      <c r="H22" s="109"/>
      <c r="I22" s="109"/>
      <c r="J22" s="109"/>
      <c r="K22" s="109"/>
      <c r="L22" s="184">
        <f t="shared" si="3"/>
        <v>0</v>
      </c>
    </row>
    <row r="23" spans="2:12" ht="15" thickBot="1" x14ac:dyDescent="0.25">
      <c r="B23" s="455">
        <v>11</v>
      </c>
      <c r="C23" s="236" t="s">
        <v>570</v>
      </c>
      <c r="D23" s="236" t="s">
        <v>566</v>
      </c>
      <c r="E23" s="123"/>
      <c r="F23" s="123"/>
      <c r="G23" s="123"/>
      <c r="H23" s="123"/>
      <c r="I23" s="123"/>
      <c r="J23" s="123"/>
      <c r="K23" s="123"/>
      <c r="L23" s="138">
        <f t="shared" si="3"/>
        <v>0</v>
      </c>
    </row>
    <row r="26" spans="2:12" s="295" customFormat="1" ht="15" x14ac:dyDescent="0.2">
      <c r="B26" s="453"/>
      <c r="C26" s="293" t="str">
        <f>LEFT(C28,4) &amp; " - Net operating expenses  "</f>
        <v>2024 - Net operating expenses  </v>
      </c>
      <c r="D26" s="293"/>
    </row>
    <row r="27" spans="2:12" s="295" customFormat="1" ht="15" thickBot="1" x14ac:dyDescent="0.25">
      <c r="B27" s="453"/>
      <c r="C27" s="294" t="str">
        <f>"Figures in thousands of "&amp;'Key inputs'!H28</f>
        <v>Figures in thousands of GBP</v>
      </c>
      <c r="D27" s="302"/>
    </row>
    <row r="28" spans="2:12" ht="15" x14ac:dyDescent="0.2">
      <c r="B28" s="607"/>
      <c r="C28" s="388">
        <f>C4-1</f>
        <v>2024</v>
      </c>
      <c r="D28" s="95"/>
      <c r="E28" s="95" t="str">
        <f>'Key inputs'!G34</f>
        <v>2024 UY</v>
      </c>
      <c r="F28" s="95" t="str">
        <f>'Key inputs'!H34</f>
        <v>2023 UY</v>
      </c>
      <c r="G28" s="95" t="str">
        <f>'Key inputs'!I34</f>
        <v>2022 UY</v>
      </c>
      <c r="H28" s="95" t="str">
        <f>LEFT(G28,4)-1&amp;" UY"</f>
        <v>2021 UY</v>
      </c>
      <c r="I28" s="95" t="str">
        <f t="shared" ref="I28:K28" si="4">LEFT(H28,4)-1&amp;" UY"</f>
        <v>2020 UY</v>
      </c>
      <c r="J28" s="95" t="str">
        <f t="shared" si="4"/>
        <v>2019 UY</v>
      </c>
      <c r="K28" s="95" t="str">
        <f t="shared" si="4"/>
        <v>2018 UY</v>
      </c>
      <c r="L28" s="96" t="s">
        <v>98</v>
      </c>
    </row>
    <row r="29" spans="2:12" ht="15" x14ac:dyDescent="0.2">
      <c r="B29" s="598"/>
      <c r="C29" s="606"/>
      <c r="D29" s="296" t="s">
        <v>192</v>
      </c>
      <c r="E29" s="229" t="s">
        <v>193</v>
      </c>
      <c r="F29" s="229" t="s">
        <v>194</v>
      </c>
      <c r="G29" s="229" t="s">
        <v>195</v>
      </c>
      <c r="H29" s="229" t="s">
        <v>196</v>
      </c>
      <c r="I29" s="229" t="s">
        <v>197</v>
      </c>
      <c r="J29" s="229" t="s">
        <v>198</v>
      </c>
      <c r="K29" s="229" t="s">
        <v>199</v>
      </c>
      <c r="L29" s="230" t="s">
        <v>200</v>
      </c>
    </row>
    <row r="30" spans="2:12" ht="15" x14ac:dyDescent="0.2">
      <c r="B30" s="454">
        <v>1</v>
      </c>
      <c r="C30" s="21" t="s">
        <v>554</v>
      </c>
      <c r="D30" s="21" t="s">
        <v>555</v>
      </c>
      <c r="E30" s="104"/>
      <c r="F30" s="104"/>
      <c r="G30" s="104"/>
      <c r="H30" s="104"/>
      <c r="I30" s="104"/>
      <c r="J30" s="104"/>
      <c r="K30" s="104"/>
      <c r="L30" s="168">
        <f>SUM(E30:K30)</f>
        <v>0</v>
      </c>
    </row>
    <row r="31" spans="2:12" ht="15" x14ac:dyDescent="0.2">
      <c r="B31" s="454">
        <v>2</v>
      </c>
      <c r="C31" s="21" t="s">
        <v>556</v>
      </c>
      <c r="D31" s="21" t="s">
        <v>555</v>
      </c>
      <c r="E31" s="104"/>
      <c r="F31" s="104"/>
      <c r="G31" s="104"/>
      <c r="H31" s="104"/>
      <c r="I31" s="104"/>
      <c r="J31" s="104"/>
      <c r="K31" s="104"/>
      <c r="L31" s="168">
        <f t="shared" ref="L31:L35" si="5">SUM(E31:K31)</f>
        <v>0</v>
      </c>
    </row>
    <row r="32" spans="2:12" ht="15" x14ac:dyDescent="0.2">
      <c r="B32" s="454">
        <v>3</v>
      </c>
      <c r="C32" s="21" t="s">
        <v>557</v>
      </c>
      <c r="D32" s="21" t="s">
        <v>555</v>
      </c>
      <c r="E32" s="104"/>
      <c r="F32" s="104"/>
      <c r="G32" s="104"/>
      <c r="H32" s="104"/>
      <c r="I32" s="104"/>
      <c r="J32" s="104"/>
      <c r="K32" s="104"/>
      <c r="L32" s="168">
        <f t="shared" si="5"/>
        <v>0</v>
      </c>
    </row>
    <row r="33" spans="2:12" ht="15" x14ac:dyDescent="0.2">
      <c r="B33" s="454">
        <v>4</v>
      </c>
      <c r="C33" s="21" t="s">
        <v>558</v>
      </c>
      <c r="D33" s="21" t="s">
        <v>555</v>
      </c>
      <c r="E33" s="104"/>
      <c r="F33" s="104"/>
      <c r="G33" s="104"/>
      <c r="H33" s="104"/>
      <c r="I33" s="104"/>
      <c r="J33" s="104"/>
      <c r="K33" s="104"/>
      <c r="L33" s="168">
        <f t="shared" si="5"/>
        <v>0</v>
      </c>
    </row>
    <row r="34" spans="2:12" ht="15" x14ac:dyDescent="0.2">
      <c r="B34" s="454">
        <v>5</v>
      </c>
      <c r="C34" s="21" t="s">
        <v>559</v>
      </c>
      <c r="D34" s="21" t="s">
        <v>555</v>
      </c>
      <c r="E34" s="104"/>
      <c r="F34" s="104"/>
      <c r="G34" s="104"/>
      <c r="H34" s="104"/>
      <c r="I34" s="104"/>
      <c r="J34" s="104"/>
      <c r="K34" s="104"/>
      <c r="L34" s="168">
        <f t="shared" si="5"/>
        <v>0</v>
      </c>
    </row>
    <row r="35" spans="2:12" ht="15" x14ac:dyDescent="0.2">
      <c r="B35" s="454">
        <v>6</v>
      </c>
      <c r="C35" s="21" t="s">
        <v>560</v>
      </c>
      <c r="D35" s="21" t="s">
        <v>555</v>
      </c>
      <c r="E35" s="104"/>
      <c r="F35" s="104"/>
      <c r="G35" s="104"/>
      <c r="H35" s="104"/>
      <c r="I35" s="104"/>
      <c r="J35" s="104"/>
      <c r="K35" s="104"/>
      <c r="L35" s="168">
        <f t="shared" si="5"/>
        <v>0</v>
      </c>
    </row>
    <row r="36" spans="2:12" ht="15.75" thickBot="1" x14ac:dyDescent="0.25">
      <c r="B36" s="454">
        <v>7</v>
      </c>
      <c r="C36" s="234" t="s">
        <v>36</v>
      </c>
      <c r="D36" s="234" t="s">
        <v>555</v>
      </c>
      <c r="E36" s="178">
        <f t="shared" ref="E36:J36" si="6">SUM(E30:E35)</f>
        <v>0</v>
      </c>
      <c r="F36" s="178">
        <f t="shared" si="6"/>
        <v>0</v>
      </c>
      <c r="G36" s="178">
        <f t="shared" si="6"/>
        <v>0</v>
      </c>
      <c r="H36" s="178">
        <f t="shared" si="6"/>
        <v>0</v>
      </c>
      <c r="I36" s="178">
        <f t="shared" si="6"/>
        <v>0</v>
      </c>
      <c r="J36" s="178">
        <f t="shared" si="6"/>
        <v>0</v>
      </c>
      <c r="K36" s="178">
        <f t="shared" ref="K36" si="7">SUM(K30:K35)</f>
        <v>0</v>
      </c>
      <c r="L36" s="179">
        <f>SUM(E36:K36)</f>
        <v>0</v>
      </c>
    </row>
    <row r="38" spans="2:12" s="295" customFormat="1" ht="15.75" thickBot="1" x14ac:dyDescent="0.25">
      <c r="B38" s="453"/>
      <c r="C38" s="344" t="s">
        <v>561</v>
      </c>
      <c r="D38" s="344"/>
    </row>
    <row r="39" spans="2:12" ht="29.25" thickBot="1" x14ac:dyDescent="0.25">
      <c r="B39" s="456">
        <v>7</v>
      </c>
      <c r="C39" s="203" t="s">
        <v>562</v>
      </c>
      <c r="D39" s="419" t="s">
        <v>563</v>
      </c>
      <c r="E39" s="552"/>
      <c r="F39" s="552"/>
      <c r="G39" s="552"/>
      <c r="H39" s="552"/>
      <c r="I39" s="552"/>
      <c r="J39" s="552"/>
      <c r="K39" s="552"/>
      <c r="L39" s="551">
        <f>SUM(E39:K39)</f>
        <v>0</v>
      </c>
    </row>
    <row r="41" spans="2:12" s="295" customFormat="1" ht="15.75" thickBot="1" x14ac:dyDescent="0.25">
      <c r="B41" s="453"/>
      <c r="C41" s="344" t="s">
        <v>557</v>
      </c>
      <c r="D41" s="344"/>
    </row>
    <row r="42" spans="2:12" ht="15" x14ac:dyDescent="0.2">
      <c r="B42" s="457"/>
      <c r="C42" s="202" t="s">
        <v>564</v>
      </c>
      <c r="D42" s="202"/>
      <c r="E42" s="63"/>
      <c r="F42" s="64"/>
      <c r="G42" s="64"/>
      <c r="H42" s="64"/>
      <c r="I42" s="64"/>
      <c r="J42" s="65"/>
      <c r="K42" s="65"/>
      <c r="L42" s="66"/>
    </row>
    <row r="43" spans="2:12" ht="15" x14ac:dyDescent="0.2">
      <c r="B43" s="454">
        <v>8</v>
      </c>
      <c r="C43" s="128" t="s">
        <v>565</v>
      </c>
      <c r="D43" s="239" t="s">
        <v>566</v>
      </c>
      <c r="E43" s="478"/>
      <c r="F43" s="478"/>
      <c r="G43" s="478"/>
      <c r="H43" s="125"/>
      <c r="I43" s="125"/>
      <c r="J43" s="125"/>
      <c r="K43" s="125"/>
      <c r="L43" s="167">
        <f>SUM(E43:K43)</f>
        <v>0</v>
      </c>
    </row>
    <row r="44" spans="2:12" ht="15" x14ac:dyDescent="0.2">
      <c r="B44" s="454">
        <v>9</v>
      </c>
      <c r="C44" s="128" t="s">
        <v>567</v>
      </c>
      <c r="D44" s="418" t="s">
        <v>566</v>
      </c>
      <c r="E44" s="522"/>
      <c r="F44" s="522"/>
      <c r="G44" s="522"/>
      <c r="H44" s="126"/>
      <c r="I44" s="126"/>
      <c r="J44" s="126"/>
      <c r="K44" s="126"/>
      <c r="L44" s="167">
        <f>SUM(E44:K44)</f>
        <v>0</v>
      </c>
    </row>
    <row r="45" spans="2:12" ht="15" x14ac:dyDescent="0.2">
      <c r="B45" s="454"/>
      <c r="C45" s="192" t="s">
        <v>568</v>
      </c>
      <c r="D45" s="21" t="s">
        <v>555</v>
      </c>
      <c r="E45" s="60"/>
      <c r="F45" s="61"/>
      <c r="G45" s="61"/>
      <c r="H45" s="67"/>
      <c r="I45" s="67"/>
      <c r="J45" s="68"/>
      <c r="K45" s="68"/>
      <c r="L45" s="553"/>
    </row>
    <row r="46" spans="2:12" ht="15" x14ac:dyDescent="0.2">
      <c r="B46" s="454">
        <v>10</v>
      </c>
      <c r="C46" s="204" t="s">
        <v>569</v>
      </c>
      <c r="D46" s="418" t="s">
        <v>566</v>
      </c>
      <c r="E46" s="478"/>
      <c r="F46" s="478"/>
      <c r="G46" s="478"/>
      <c r="H46" s="125"/>
      <c r="I46" s="125"/>
      <c r="J46" s="125"/>
      <c r="K46" s="125"/>
      <c r="L46" s="167">
        <f>SUM(E46:K46)</f>
        <v>0</v>
      </c>
    </row>
    <row r="47" spans="2:12" ht="15.75" thickBot="1" x14ac:dyDescent="0.25">
      <c r="B47" s="455">
        <v>11</v>
      </c>
      <c r="C47" s="236" t="s">
        <v>570</v>
      </c>
      <c r="D47" s="236" t="s">
        <v>566</v>
      </c>
      <c r="E47" s="124"/>
      <c r="F47" s="124"/>
      <c r="G47" s="124"/>
      <c r="H47" s="348"/>
      <c r="I47" s="348"/>
      <c r="J47" s="348"/>
      <c r="K47" s="348"/>
      <c r="L47" s="138">
        <f>SUM(E47:K47)</f>
        <v>0</v>
      </c>
    </row>
  </sheetData>
  <sheetProtection algorithmName="SHA-512" hashValue="kfDfMqrRDpMDvb0X6INW66hlPQHPm4AkvQ225ia5rKJCr3CpDoscrmoOfV/94bDrKnSjSz7mmYMEy7V1Z8tNDg==" saltValue="ixbJBybsWSPTwd6Icz1nJA==" spinCount="100000" sheet="1" formatColumns="0" selectLockedCells="1"/>
  <hyperlinks>
    <hyperlink ref="F2" location="Content!A1" display="&lt;&lt;&lt; Back to ToC" xr:uid="{C6E827D1-DAFB-4640-BC36-1E91D9A4BE50}"/>
  </hyperlinks>
  <pageMargins left="0.7" right="0.7" top="0.75" bottom="0.75" header="0.3" footer="0.3"/>
  <pageSetup paperSize="9" scale="47" fitToHeight="0" orientation="landscape" r:id="rId1"/>
  <headerFooter>
    <oddFooter>&amp;C
_x000D_&amp;1#&amp;"Calibri"&amp;10&amp;K000000 Classification: Unclassified</oddFooter>
  </headerFooter>
  <rowBreaks count="1" manualBreakCount="1">
    <brk id="25" max="12" man="1"/>
  </rowBreaks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284907E-766C-4AB4-9812-4968B21B04A0}">
  <sheetPr codeName="Sheet35"/>
  <dimension ref="B1:M74"/>
  <sheetViews>
    <sheetView showGridLines="0" view="pageBreakPreview" zoomScale="85" zoomScaleNormal="70" zoomScaleSheetLayoutView="85" workbookViewId="0">
      <selection activeCell="G49" sqref="G49"/>
    </sheetView>
  </sheetViews>
  <sheetFormatPr defaultColWidth="8.7109375" defaultRowHeight="14.25" outlineLevelCol="4" x14ac:dyDescent="0.2"/>
  <cols>
    <col min="1" max="1" width="3.7109375" style="9" customWidth="1"/>
    <col min="2" max="2" width="4" style="458" bestFit="1" customWidth="1"/>
    <col min="3" max="3" width="69.28515625" style="9" customWidth="1"/>
    <col min="4" max="4" width="21.5703125" style="9" hidden="1" customWidth="1" outlineLevel="1"/>
    <col min="5" max="5" width="20.5703125" style="9" customWidth="1" collapsed="1"/>
    <col min="6" max="7" width="20.5703125" style="9" customWidth="1"/>
    <col min="8" max="8" width="20.5703125" style="9" hidden="1" customWidth="1" outlineLevel="1"/>
    <col min="9" max="9" width="20.5703125" style="9" hidden="1" customWidth="1" outlineLevel="2"/>
    <col min="10" max="10" width="20.5703125" style="9" hidden="1" customWidth="1" outlineLevel="3"/>
    <col min="11" max="11" width="20.5703125" style="9" hidden="1" customWidth="1" outlineLevel="4"/>
    <col min="12" max="12" width="20.5703125" style="9" customWidth="1" collapsed="1"/>
    <col min="13" max="16384" width="8.7109375" style="9"/>
  </cols>
  <sheetData>
    <row r="1" spans="2:13" s="295" customFormat="1" x14ac:dyDescent="0.2">
      <c r="B1" s="453"/>
    </row>
    <row r="2" spans="2:13" s="295" customFormat="1" ht="15" x14ac:dyDescent="0.2">
      <c r="B2" s="453"/>
      <c r="C2" s="293" t="s">
        <v>571</v>
      </c>
      <c r="D2" s="293"/>
      <c r="E2" s="301" t="s">
        <v>189</v>
      </c>
    </row>
    <row r="3" spans="2:13" s="295" customFormat="1" ht="15" thickBot="1" x14ac:dyDescent="0.25">
      <c r="B3" s="453"/>
      <c r="C3" s="294" t="str">
        <f>"Figures in thousands of "&amp;'Key inputs'!G28</f>
        <v>Figures in thousands of GBP</v>
      </c>
      <c r="D3" s="302"/>
      <c r="M3" s="301"/>
    </row>
    <row r="4" spans="2:13" s="295" customFormat="1" ht="15" x14ac:dyDescent="0.2">
      <c r="B4" s="595"/>
      <c r="C4" s="585">
        <f>'Key inputs'!C33</f>
        <v>2025</v>
      </c>
      <c r="D4" s="388"/>
      <c r="E4" s="323" t="str">
        <f>'Key inputs'!C34</f>
        <v>2025 UY</v>
      </c>
      <c r="F4" s="322" t="str">
        <f>'Key inputs'!D34</f>
        <v>2024 UY</v>
      </c>
      <c r="G4" s="322" t="str">
        <f>'Key inputs'!E34</f>
        <v>2023 UY</v>
      </c>
      <c r="H4" s="322" t="str">
        <f>LEFT(G4,4)-1&amp;" UY"</f>
        <v>2022 UY</v>
      </c>
      <c r="I4" s="322" t="str">
        <f t="shared" ref="I4:K4" si="0">LEFT(H4,4)-1&amp;" UY"</f>
        <v>2021 UY</v>
      </c>
      <c r="J4" s="322" t="str">
        <f t="shared" si="0"/>
        <v>2020 UY</v>
      </c>
      <c r="K4" s="322" t="str">
        <f t="shared" si="0"/>
        <v>2019 UY</v>
      </c>
      <c r="L4" s="304" t="s">
        <v>98</v>
      </c>
    </row>
    <row r="5" spans="2:13" s="295" customFormat="1" ht="15" x14ac:dyDescent="0.2">
      <c r="B5" s="601"/>
      <c r="C5" s="604"/>
      <c r="D5" s="299" t="s">
        <v>192</v>
      </c>
      <c r="E5" s="307" t="s">
        <v>193</v>
      </c>
      <c r="F5" s="308" t="s">
        <v>194</v>
      </c>
      <c r="G5" s="308" t="s">
        <v>195</v>
      </c>
      <c r="H5" s="308" t="s">
        <v>196</v>
      </c>
      <c r="I5" s="308" t="s">
        <v>197</v>
      </c>
      <c r="J5" s="308" t="s">
        <v>198</v>
      </c>
      <c r="K5" s="308" t="s">
        <v>199</v>
      </c>
      <c r="L5" s="310" t="s">
        <v>200</v>
      </c>
    </row>
    <row r="6" spans="2:13" x14ac:dyDescent="0.2">
      <c r="B6" s="474"/>
      <c r="C6" s="443" t="s">
        <v>572</v>
      </c>
      <c r="D6" s="420"/>
      <c r="E6" s="61"/>
      <c r="F6" s="61"/>
      <c r="G6" s="61"/>
      <c r="H6" s="61"/>
      <c r="I6" s="61"/>
      <c r="J6" s="61"/>
      <c r="K6" s="61"/>
      <c r="L6" s="73"/>
    </row>
    <row r="7" spans="2:13" x14ac:dyDescent="0.2">
      <c r="B7" s="474"/>
      <c r="C7" s="444" t="s">
        <v>573</v>
      </c>
      <c r="D7" s="235"/>
      <c r="E7" s="70"/>
      <c r="F7" s="70"/>
      <c r="G7" s="70"/>
      <c r="H7" s="70"/>
      <c r="I7" s="70"/>
      <c r="J7" s="70"/>
      <c r="K7" s="70"/>
      <c r="L7" s="72"/>
    </row>
    <row r="8" spans="2:13" x14ac:dyDescent="0.2">
      <c r="B8" s="454">
        <v>1</v>
      </c>
      <c r="C8" s="442" t="s">
        <v>572</v>
      </c>
      <c r="D8" s="239" t="s">
        <v>574</v>
      </c>
      <c r="E8" s="109"/>
      <c r="F8" s="109"/>
      <c r="G8" s="109"/>
      <c r="H8" s="109"/>
      <c r="I8" s="109"/>
      <c r="J8" s="109"/>
      <c r="K8" s="109"/>
      <c r="L8" s="181">
        <f>SUM(E8:K8)</f>
        <v>0</v>
      </c>
    </row>
    <row r="9" spans="2:13" x14ac:dyDescent="0.2">
      <c r="B9" s="454">
        <v>2</v>
      </c>
      <c r="C9" s="145" t="s">
        <v>575</v>
      </c>
      <c r="D9" s="239" t="s">
        <v>574</v>
      </c>
      <c r="E9" s="109"/>
      <c r="F9" s="109"/>
      <c r="G9" s="109"/>
      <c r="H9" s="122"/>
      <c r="I9" s="122"/>
      <c r="J9" s="122"/>
      <c r="K9" s="122"/>
      <c r="L9" s="181">
        <f>SUM(E9:K9)</f>
        <v>0</v>
      </c>
    </row>
    <row r="10" spans="2:13" x14ac:dyDescent="0.2">
      <c r="B10" s="454"/>
      <c r="C10" s="445" t="s">
        <v>576</v>
      </c>
      <c r="D10" s="235"/>
      <c r="E10" s="61"/>
      <c r="F10" s="61"/>
      <c r="G10" s="61"/>
      <c r="H10" s="61"/>
      <c r="I10" s="61"/>
      <c r="J10" s="61"/>
      <c r="K10" s="61"/>
      <c r="L10" s="73"/>
    </row>
    <row r="11" spans="2:13" x14ac:dyDescent="0.2">
      <c r="B11" s="454">
        <v>3</v>
      </c>
      <c r="C11" s="145" t="s">
        <v>572</v>
      </c>
      <c r="D11" s="239" t="s">
        <v>577</v>
      </c>
      <c r="E11" s="109"/>
      <c r="F11" s="109"/>
      <c r="G11" s="109"/>
      <c r="H11" s="109"/>
      <c r="I11" s="109"/>
      <c r="J11" s="109"/>
      <c r="K11" s="109"/>
      <c r="L11" s="181">
        <f>SUM(E11:K11)</f>
        <v>0</v>
      </c>
    </row>
    <row r="12" spans="2:13" x14ac:dyDescent="0.2">
      <c r="B12" s="454">
        <v>4</v>
      </c>
      <c r="C12" s="145" t="s">
        <v>575</v>
      </c>
      <c r="D12" s="239" t="s">
        <v>577</v>
      </c>
      <c r="E12" s="106"/>
      <c r="F12" s="106"/>
      <c r="G12" s="106"/>
      <c r="H12" s="106"/>
      <c r="I12" s="106"/>
      <c r="J12" s="106"/>
      <c r="K12" s="106"/>
      <c r="L12" s="182">
        <f t="shared" ref="L12:L37" si="1">SUM(E12:K12)</f>
        <v>0</v>
      </c>
    </row>
    <row r="13" spans="2:13" x14ac:dyDescent="0.2">
      <c r="B13" s="454"/>
      <c r="C13" s="445" t="s">
        <v>578</v>
      </c>
      <c r="D13" s="235"/>
      <c r="E13" s="61"/>
      <c r="F13" s="61"/>
      <c r="G13" s="61"/>
      <c r="H13" s="61"/>
      <c r="I13" s="61"/>
      <c r="J13" s="61"/>
      <c r="K13" s="61"/>
      <c r="L13" s="73"/>
    </row>
    <row r="14" spans="2:13" x14ac:dyDescent="0.2">
      <c r="B14" s="454">
        <v>5</v>
      </c>
      <c r="C14" s="145" t="s">
        <v>572</v>
      </c>
      <c r="D14" s="239" t="s">
        <v>579</v>
      </c>
      <c r="E14" s="109"/>
      <c r="F14" s="109"/>
      <c r="G14" s="109"/>
      <c r="H14" s="109"/>
      <c r="I14" s="109"/>
      <c r="J14" s="109"/>
      <c r="K14" s="109"/>
      <c r="L14" s="181">
        <f t="shared" si="1"/>
        <v>0</v>
      </c>
    </row>
    <row r="15" spans="2:13" x14ac:dyDescent="0.2">
      <c r="B15" s="454">
        <v>6</v>
      </c>
      <c r="C15" s="145" t="s">
        <v>575</v>
      </c>
      <c r="D15" s="239" t="s">
        <v>579</v>
      </c>
      <c r="E15" s="106"/>
      <c r="F15" s="106"/>
      <c r="G15" s="106"/>
      <c r="H15" s="106"/>
      <c r="I15" s="106"/>
      <c r="J15" s="106"/>
      <c r="K15" s="106"/>
      <c r="L15" s="182">
        <f t="shared" si="1"/>
        <v>0</v>
      </c>
    </row>
    <row r="16" spans="2:13" x14ac:dyDescent="0.2">
      <c r="B16" s="454"/>
      <c r="C16" s="145"/>
      <c r="D16" s="359"/>
      <c r="E16" s="61"/>
      <c r="F16" s="61"/>
      <c r="G16" s="61"/>
      <c r="H16" s="61"/>
      <c r="I16" s="61"/>
      <c r="J16" s="61"/>
      <c r="K16" s="61"/>
      <c r="L16" s="73"/>
    </row>
    <row r="17" spans="2:12" x14ac:dyDescent="0.2">
      <c r="B17" s="454">
        <v>7</v>
      </c>
      <c r="C17" s="446" t="s">
        <v>580</v>
      </c>
      <c r="D17" s="418" t="s">
        <v>581</v>
      </c>
      <c r="E17" s="422"/>
      <c r="F17" s="122"/>
      <c r="G17" s="122"/>
      <c r="H17" s="122"/>
      <c r="I17" s="122"/>
      <c r="J17" s="122"/>
      <c r="K17" s="122"/>
      <c r="L17" s="183">
        <f t="shared" si="1"/>
        <v>0</v>
      </c>
    </row>
    <row r="18" spans="2:12" x14ac:dyDescent="0.2">
      <c r="B18" s="474"/>
      <c r="C18" s="443" t="s">
        <v>582</v>
      </c>
      <c r="D18" s="238"/>
      <c r="E18" s="69"/>
      <c r="F18" s="69"/>
      <c r="G18" s="69"/>
      <c r="H18" s="69"/>
      <c r="I18" s="69"/>
      <c r="J18" s="69"/>
      <c r="K18" s="69"/>
      <c r="L18" s="71"/>
    </row>
    <row r="19" spans="2:12" x14ac:dyDescent="0.2">
      <c r="B19" s="454"/>
      <c r="C19" s="447" t="s">
        <v>583</v>
      </c>
      <c r="D19" s="405"/>
      <c r="E19" s="70"/>
      <c r="F19" s="70"/>
      <c r="G19" s="70"/>
      <c r="H19" s="70"/>
      <c r="I19" s="70"/>
      <c r="J19" s="70"/>
      <c r="K19" s="70"/>
      <c r="L19" s="72"/>
    </row>
    <row r="20" spans="2:12" x14ac:dyDescent="0.2">
      <c r="B20" s="454">
        <v>8</v>
      </c>
      <c r="C20" s="145" t="s">
        <v>584</v>
      </c>
      <c r="D20" s="239" t="s">
        <v>585</v>
      </c>
      <c r="E20" s="109"/>
      <c r="F20" s="109"/>
      <c r="G20" s="109"/>
      <c r="H20" s="109"/>
      <c r="I20" s="109"/>
      <c r="J20" s="109"/>
      <c r="K20" s="109"/>
      <c r="L20" s="181">
        <f t="shared" si="1"/>
        <v>0</v>
      </c>
    </row>
    <row r="21" spans="2:12" x14ac:dyDescent="0.2">
      <c r="B21" s="454">
        <v>9</v>
      </c>
      <c r="C21" s="145" t="s">
        <v>586</v>
      </c>
      <c r="D21" s="239" t="s">
        <v>585</v>
      </c>
      <c r="E21" s="109"/>
      <c r="F21" s="109"/>
      <c r="G21" s="109"/>
      <c r="H21" s="103"/>
      <c r="I21" s="103"/>
      <c r="J21" s="103"/>
      <c r="K21" s="103"/>
      <c r="L21" s="175">
        <f t="shared" si="1"/>
        <v>0</v>
      </c>
    </row>
    <row r="22" spans="2:12" x14ac:dyDescent="0.2">
      <c r="B22" s="454">
        <v>10</v>
      </c>
      <c r="C22" s="145" t="s">
        <v>587</v>
      </c>
      <c r="D22" s="239" t="s">
        <v>585</v>
      </c>
      <c r="E22" s="103"/>
      <c r="F22" s="103"/>
      <c r="G22" s="103"/>
      <c r="H22" s="103"/>
      <c r="I22" s="103"/>
      <c r="J22" s="103"/>
      <c r="K22" s="103"/>
      <c r="L22" s="175">
        <f t="shared" si="1"/>
        <v>0</v>
      </c>
    </row>
    <row r="23" spans="2:12" x14ac:dyDescent="0.2">
      <c r="B23" s="454">
        <v>11</v>
      </c>
      <c r="C23" s="145" t="s">
        <v>588</v>
      </c>
      <c r="D23" s="239" t="s">
        <v>585</v>
      </c>
      <c r="E23" s="109"/>
      <c r="F23" s="109"/>
      <c r="G23" s="109"/>
      <c r="H23" s="103"/>
      <c r="I23" s="103"/>
      <c r="J23" s="103"/>
      <c r="K23" s="103"/>
      <c r="L23" s="175">
        <f t="shared" si="1"/>
        <v>0</v>
      </c>
    </row>
    <row r="24" spans="2:12" x14ac:dyDescent="0.2">
      <c r="B24" s="454">
        <v>12</v>
      </c>
      <c r="C24" s="145" t="s">
        <v>589</v>
      </c>
      <c r="D24" s="239" t="s">
        <v>585</v>
      </c>
      <c r="E24" s="106"/>
      <c r="F24" s="106"/>
      <c r="G24" s="106"/>
      <c r="H24" s="106"/>
      <c r="I24" s="106"/>
      <c r="J24" s="106"/>
      <c r="K24" s="106"/>
      <c r="L24" s="182">
        <f t="shared" si="1"/>
        <v>0</v>
      </c>
    </row>
    <row r="25" spans="2:12" x14ac:dyDescent="0.2">
      <c r="B25" s="454"/>
      <c r="C25" s="445" t="s">
        <v>578</v>
      </c>
      <c r="D25" s="235"/>
      <c r="E25" s="61"/>
      <c r="F25" s="61"/>
      <c r="G25" s="61"/>
      <c r="H25" s="61"/>
      <c r="I25" s="61"/>
      <c r="J25" s="61"/>
      <c r="K25" s="61"/>
      <c r="L25" s="73"/>
    </row>
    <row r="26" spans="2:12" x14ac:dyDescent="0.2">
      <c r="B26" s="454">
        <v>13</v>
      </c>
      <c r="C26" s="145" t="s">
        <v>584</v>
      </c>
      <c r="D26" s="239" t="s">
        <v>590</v>
      </c>
      <c r="E26" s="109"/>
      <c r="F26" s="109"/>
      <c r="G26" s="109"/>
      <c r="H26" s="109"/>
      <c r="I26" s="109"/>
      <c r="J26" s="109"/>
      <c r="K26" s="109"/>
      <c r="L26" s="181">
        <f t="shared" si="1"/>
        <v>0</v>
      </c>
    </row>
    <row r="27" spans="2:12" x14ac:dyDescent="0.2">
      <c r="B27" s="454">
        <v>14</v>
      </c>
      <c r="C27" s="145" t="s">
        <v>586</v>
      </c>
      <c r="D27" s="128" t="s">
        <v>590</v>
      </c>
      <c r="E27" s="103"/>
      <c r="F27" s="103"/>
      <c r="G27" s="103"/>
      <c r="H27" s="103"/>
      <c r="I27" s="103"/>
      <c r="J27" s="103"/>
      <c r="K27" s="103"/>
      <c r="L27" s="175">
        <f t="shared" si="1"/>
        <v>0</v>
      </c>
    </row>
    <row r="28" spans="2:12" x14ac:dyDescent="0.2">
      <c r="B28" s="454">
        <v>15</v>
      </c>
      <c r="C28" s="145" t="s">
        <v>587</v>
      </c>
      <c r="D28" s="128" t="s">
        <v>590</v>
      </c>
      <c r="E28" s="103"/>
      <c r="F28" s="103"/>
      <c r="G28" s="103"/>
      <c r="H28" s="103"/>
      <c r="I28" s="103"/>
      <c r="J28" s="103"/>
      <c r="K28" s="103"/>
      <c r="L28" s="175">
        <f t="shared" si="1"/>
        <v>0</v>
      </c>
    </row>
    <row r="29" spans="2:12" x14ac:dyDescent="0.2">
      <c r="B29" s="454">
        <v>16</v>
      </c>
      <c r="C29" s="145" t="s">
        <v>588</v>
      </c>
      <c r="D29" s="128" t="s">
        <v>590</v>
      </c>
      <c r="E29" s="103"/>
      <c r="F29" s="103"/>
      <c r="G29" s="103"/>
      <c r="H29" s="103"/>
      <c r="I29" s="103"/>
      <c r="J29" s="103"/>
      <c r="K29" s="103"/>
      <c r="L29" s="175">
        <f t="shared" si="1"/>
        <v>0</v>
      </c>
    </row>
    <row r="30" spans="2:12" x14ac:dyDescent="0.2">
      <c r="B30" s="454">
        <v>17</v>
      </c>
      <c r="C30" s="145" t="s">
        <v>589</v>
      </c>
      <c r="D30" s="418" t="s">
        <v>590</v>
      </c>
      <c r="E30" s="106"/>
      <c r="F30" s="106"/>
      <c r="G30" s="106"/>
      <c r="H30" s="106"/>
      <c r="I30" s="106"/>
      <c r="J30" s="106"/>
      <c r="K30" s="106"/>
      <c r="L30" s="182">
        <f t="shared" si="1"/>
        <v>0</v>
      </c>
    </row>
    <row r="31" spans="2:12" x14ac:dyDescent="0.2">
      <c r="B31" s="454"/>
      <c r="C31" s="448" t="s">
        <v>591</v>
      </c>
      <c r="D31" s="205"/>
      <c r="E31" s="61"/>
      <c r="F31" s="61"/>
      <c r="G31" s="61"/>
      <c r="H31" s="61"/>
      <c r="I31" s="61"/>
      <c r="J31" s="61"/>
      <c r="K31" s="61"/>
      <c r="L31" s="73"/>
    </row>
    <row r="32" spans="2:12" x14ac:dyDescent="0.2">
      <c r="B32" s="454">
        <v>18</v>
      </c>
      <c r="C32" s="145" t="s">
        <v>592</v>
      </c>
      <c r="D32" s="239" t="s">
        <v>593</v>
      </c>
      <c r="E32" s="109"/>
      <c r="F32" s="109"/>
      <c r="G32" s="109"/>
      <c r="H32" s="109"/>
      <c r="I32" s="109"/>
      <c r="J32" s="109"/>
      <c r="K32" s="109"/>
      <c r="L32" s="181">
        <f t="shared" si="1"/>
        <v>0</v>
      </c>
    </row>
    <row r="33" spans="2:12" x14ac:dyDescent="0.2">
      <c r="B33" s="454">
        <v>19</v>
      </c>
      <c r="C33" s="145" t="s">
        <v>594</v>
      </c>
      <c r="D33" s="128" t="s">
        <v>593</v>
      </c>
      <c r="E33" s="103"/>
      <c r="F33" s="103"/>
      <c r="G33" s="103"/>
      <c r="H33" s="103"/>
      <c r="I33" s="103"/>
      <c r="J33" s="103"/>
      <c r="K33" s="103"/>
      <c r="L33" s="175">
        <f t="shared" si="1"/>
        <v>0</v>
      </c>
    </row>
    <row r="34" spans="2:12" x14ac:dyDescent="0.2">
      <c r="B34" s="454">
        <v>20</v>
      </c>
      <c r="C34" s="145" t="s">
        <v>595</v>
      </c>
      <c r="D34" s="128" t="s">
        <v>593</v>
      </c>
      <c r="E34" s="103"/>
      <c r="F34" s="103"/>
      <c r="G34" s="103"/>
      <c r="H34" s="103"/>
      <c r="I34" s="103"/>
      <c r="J34" s="103"/>
      <c r="K34" s="103"/>
      <c r="L34" s="175">
        <f t="shared" si="1"/>
        <v>0</v>
      </c>
    </row>
    <row r="35" spans="2:12" x14ac:dyDescent="0.2">
      <c r="B35" s="454">
        <v>21</v>
      </c>
      <c r="C35" s="145" t="s">
        <v>596</v>
      </c>
      <c r="D35" s="128" t="s">
        <v>597</v>
      </c>
      <c r="E35" s="109"/>
      <c r="F35" s="109"/>
      <c r="G35" s="109"/>
      <c r="H35" s="103"/>
      <c r="I35" s="103"/>
      <c r="J35" s="103"/>
      <c r="K35" s="103"/>
      <c r="L35" s="175">
        <f t="shared" si="1"/>
        <v>0</v>
      </c>
    </row>
    <row r="36" spans="2:12" ht="15" x14ac:dyDescent="0.2">
      <c r="B36" s="454">
        <v>22</v>
      </c>
      <c r="C36" s="449" t="s">
        <v>290</v>
      </c>
      <c r="D36" s="129" t="s">
        <v>598</v>
      </c>
      <c r="E36" s="153">
        <f t="shared" ref="E36:K36" si="2">SUM(E6:E35)</f>
        <v>0</v>
      </c>
      <c r="F36" s="153">
        <f t="shared" si="2"/>
        <v>0</v>
      </c>
      <c r="G36" s="153">
        <f t="shared" si="2"/>
        <v>0</v>
      </c>
      <c r="H36" s="153">
        <f t="shared" si="2"/>
        <v>0</v>
      </c>
      <c r="I36" s="153">
        <f t="shared" si="2"/>
        <v>0</v>
      </c>
      <c r="J36" s="153">
        <f t="shared" si="2"/>
        <v>0</v>
      </c>
      <c r="K36" s="153">
        <f t="shared" si="2"/>
        <v>0</v>
      </c>
      <c r="L36" s="167">
        <f>SUM(E36:K36)</f>
        <v>0</v>
      </c>
    </row>
    <row r="37" spans="2:12" ht="15" thickBot="1" x14ac:dyDescent="0.25">
      <c r="B37" s="455">
        <v>23</v>
      </c>
      <c r="C37" s="248" t="s">
        <v>599</v>
      </c>
      <c r="D37" s="236" t="s">
        <v>600</v>
      </c>
      <c r="E37" s="123"/>
      <c r="F37" s="123"/>
      <c r="G37" s="123"/>
      <c r="H37" s="123"/>
      <c r="I37" s="123"/>
      <c r="J37" s="123"/>
      <c r="K37" s="123"/>
      <c r="L37" s="173">
        <f t="shared" si="1"/>
        <v>0</v>
      </c>
    </row>
    <row r="39" spans="2:12" s="295" customFormat="1" ht="15" x14ac:dyDescent="0.2">
      <c r="B39" s="453"/>
      <c r="C39" s="293" t="str">
        <f>LEFT(C41,4) &amp; " - Investment return "</f>
        <v>2024 - Investment return </v>
      </c>
      <c r="D39" s="293"/>
    </row>
    <row r="40" spans="2:12" s="295" customFormat="1" ht="15" thickBot="1" x14ac:dyDescent="0.25">
      <c r="B40" s="453"/>
      <c r="C40" s="294" t="str">
        <f>"Figures in thousands of "&amp;'Key inputs'!H28</f>
        <v>Figures in thousands of GBP</v>
      </c>
      <c r="D40" s="302"/>
    </row>
    <row r="41" spans="2:12" s="295" customFormat="1" ht="15" x14ac:dyDescent="0.2">
      <c r="B41" s="595"/>
      <c r="C41" s="585">
        <f>C4-1</f>
        <v>2024</v>
      </c>
      <c r="D41" s="388"/>
      <c r="E41" s="323" t="str">
        <f>'Key inputs'!G34</f>
        <v>2024 UY</v>
      </c>
      <c r="F41" s="322" t="str">
        <f>'Key inputs'!H34</f>
        <v>2023 UY</v>
      </c>
      <c r="G41" s="322" t="str">
        <f>'Key inputs'!I34</f>
        <v>2022 UY</v>
      </c>
      <c r="H41" s="322" t="str">
        <f>LEFT(G41,4)-1&amp;" UY"</f>
        <v>2021 UY</v>
      </c>
      <c r="I41" s="322" t="str">
        <f t="shared" ref="I41:K41" si="3">LEFT(H41,4)-1&amp;" UY"</f>
        <v>2020 UY</v>
      </c>
      <c r="J41" s="322" t="str">
        <f t="shared" si="3"/>
        <v>2019 UY</v>
      </c>
      <c r="K41" s="322" t="str">
        <f t="shared" si="3"/>
        <v>2018 UY</v>
      </c>
      <c r="L41" s="304" t="s">
        <v>98</v>
      </c>
    </row>
    <row r="42" spans="2:12" s="295" customFormat="1" ht="15" x14ac:dyDescent="0.2">
      <c r="B42" s="601"/>
      <c r="C42" s="604"/>
      <c r="D42" s="299" t="s">
        <v>192</v>
      </c>
      <c r="E42" s="307" t="s">
        <v>193</v>
      </c>
      <c r="F42" s="308" t="s">
        <v>194</v>
      </c>
      <c r="G42" s="308" t="s">
        <v>195</v>
      </c>
      <c r="H42" s="308" t="s">
        <v>196</v>
      </c>
      <c r="I42" s="308" t="s">
        <v>197</v>
      </c>
      <c r="J42" s="308" t="s">
        <v>198</v>
      </c>
      <c r="K42" s="308" t="s">
        <v>199</v>
      </c>
      <c r="L42" s="310" t="s">
        <v>200</v>
      </c>
    </row>
    <row r="43" spans="2:12" x14ac:dyDescent="0.2">
      <c r="B43" s="473"/>
      <c r="C43" s="443" t="s">
        <v>572</v>
      </c>
      <c r="D43" s="238"/>
      <c r="E43" s="61"/>
      <c r="F43" s="61"/>
      <c r="G43" s="61"/>
      <c r="H43" s="61"/>
      <c r="I43" s="61"/>
      <c r="J43" s="61"/>
      <c r="K43" s="61"/>
      <c r="L43" s="73"/>
    </row>
    <row r="44" spans="2:12" x14ac:dyDescent="0.2">
      <c r="B44" s="454"/>
      <c r="C44" s="445" t="s">
        <v>573</v>
      </c>
      <c r="D44" s="235"/>
      <c r="E44" s="70"/>
      <c r="F44" s="70"/>
      <c r="G44" s="70"/>
      <c r="H44" s="70"/>
      <c r="I44" s="70"/>
      <c r="J44" s="70"/>
      <c r="K44" s="70"/>
      <c r="L44" s="72"/>
    </row>
    <row r="45" spans="2:12" x14ac:dyDescent="0.2">
      <c r="B45" s="454">
        <v>1</v>
      </c>
      <c r="C45" s="145" t="s">
        <v>572</v>
      </c>
      <c r="D45" s="239" t="s">
        <v>574</v>
      </c>
      <c r="E45" s="104"/>
      <c r="F45" s="104"/>
      <c r="G45" s="104"/>
      <c r="H45" s="104"/>
      <c r="I45" s="104"/>
      <c r="J45" s="104"/>
      <c r="K45" s="104"/>
      <c r="L45" s="181">
        <f>SUM(E45:K45)</f>
        <v>0</v>
      </c>
    </row>
    <row r="46" spans="2:12" x14ac:dyDescent="0.2">
      <c r="B46" s="454">
        <v>2</v>
      </c>
      <c r="C46" s="145" t="s">
        <v>575</v>
      </c>
      <c r="D46" s="421" t="s">
        <v>574</v>
      </c>
      <c r="E46" s="104"/>
      <c r="F46" s="104"/>
      <c r="G46" s="104"/>
      <c r="H46" s="104"/>
      <c r="I46" s="104"/>
      <c r="J46" s="104"/>
      <c r="K46" s="104"/>
      <c r="L46" s="181">
        <f>SUM(E46:K46)</f>
        <v>0</v>
      </c>
    </row>
    <row r="47" spans="2:12" x14ac:dyDescent="0.2">
      <c r="B47" s="454"/>
      <c r="C47" s="445" t="s">
        <v>576</v>
      </c>
      <c r="D47" s="235"/>
      <c r="E47" s="61"/>
      <c r="F47" s="61"/>
      <c r="G47" s="61"/>
      <c r="H47" s="61"/>
      <c r="I47" s="61"/>
      <c r="J47" s="61"/>
      <c r="K47" s="61"/>
      <c r="L47" s="73"/>
    </row>
    <row r="48" spans="2:12" x14ac:dyDescent="0.2">
      <c r="B48" s="454">
        <v>3</v>
      </c>
      <c r="C48" s="145" t="s">
        <v>572</v>
      </c>
      <c r="D48" s="239" t="s">
        <v>577</v>
      </c>
      <c r="E48" s="104"/>
      <c r="F48" s="104"/>
      <c r="G48" s="104"/>
      <c r="H48" s="104"/>
      <c r="I48" s="104"/>
      <c r="J48" s="104"/>
      <c r="K48" s="104"/>
      <c r="L48" s="181">
        <f>SUM(E48:K48)</f>
        <v>0</v>
      </c>
    </row>
    <row r="49" spans="2:12" x14ac:dyDescent="0.2">
      <c r="B49" s="454">
        <v>4</v>
      </c>
      <c r="C49" s="145" t="s">
        <v>575</v>
      </c>
      <c r="D49" s="421" t="s">
        <v>577</v>
      </c>
      <c r="E49" s="104"/>
      <c r="F49" s="104"/>
      <c r="G49" s="104"/>
      <c r="H49" s="104"/>
      <c r="I49" s="104"/>
      <c r="J49" s="104"/>
      <c r="K49" s="104"/>
      <c r="L49" s="182">
        <f t="shared" ref="L49:L74" si="4">SUM(E49:K49)</f>
        <v>0</v>
      </c>
    </row>
    <row r="50" spans="2:12" x14ac:dyDescent="0.2">
      <c r="B50" s="454"/>
      <c r="C50" s="445" t="s">
        <v>578</v>
      </c>
      <c r="D50" s="235"/>
      <c r="E50" s="61"/>
      <c r="F50" s="61"/>
      <c r="G50" s="61"/>
      <c r="H50" s="61"/>
      <c r="I50" s="61"/>
      <c r="J50" s="61"/>
      <c r="K50" s="61"/>
      <c r="L50" s="73"/>
    </row>
    <row r="51" spans="2:12" x14ac:dyDescent="0.2">
      <c r="B51" s="454">
        <v>5</v>
      </c>
      <c r="C51" s="145" t="s">
        <v>572</v>
      </c>
      <c r="D51" s="239" t="s">
        <v>579</v>
      </c>
      <c r="E51" s="104"/>
      <c r="F51" s="104"/>
      <c r="G51" s="104"/>
      <c r="H51" s="104"/>
      <c r="I51" s="104"/>
      <c r="J51" s="104"/>
      <c r="K51" s="104"/>
      <c r="L51" s="181">
        <f t="shared" si="4"/>
        <v>0</v>
      </c>
    </row>
    <row r="52" spans="2:12" x14ac:dyDescent="0.2">
      <c r="B52" s="454">
        <v>6</v>
      </c>
      <c r="C52" s="145" t="s">
        <v>575</v>
      </c>
      <c r="D52" s="421" t="s">
        <v>579</v>
      </c>
      <c r="E52" s="104"/>
      <c r="F52" s="104"/>
      <c r="G52" s="104"/>
      <c r="H52" s="104"/>
      <c r="I52" s="104"/>
      <c r="J52" s="104"/>
      <c r="K52" s="104"/>
      <c r="L52" s="182">
        <f t="shared" si="4"/>
        <v>0</v>
      </c>
    </row>
    <row r="53" spans="2:12" x14ac:dyDescent="0.2">
      <c r="B53" s="454"/>
      <c r="C53" s="145"/>
      <c r="D53" s="142"/>
      <c r="E53" s="61"/>
      <c r="F53" s="61"/>
      <c r="G53" s="61"/>
      <c r="H53" s="61"/>
      <c r="I53" s="61"/>
      <c r="J53" s="61"/>
      <c r="K53" s="61"/>
      <c r="L53" s="73"/>
    </row>
    <row r="54" spans="2:12" x14ac:dyDescent="0.2">
      <c r="B54" s="454">
        <v>7</v>
      </c>
      <c r="C54" s="145" t="s">
        <v>580</v>
      </c>
      <c r="D54" s="421" t="s">
        <v>581</v>
      </c>
      <c r="E54" s="104"/>
      <c r="F54" s="104"/>
      <c r="G54" s="104"/>
      <c r="H54" s="104"/>
      <c r="I54" s="104"/>
      <c r="J54" s="104"/>
      <c r="K54" s="104"/>
      <c r="L54" s="183">
        <f t="shared" si="4"/>
        <v>0</v>
      </c>
    </row>
    <row r="55" spans="2:12" x14ac:dyDescent="0.2">
      <c r="B55" s="454"/>
      <c r="C55" s="448" t="s">
        <v>582</v>
      </c>
      <c r="D55" s="238"/>
      <c r="E55" s="69"/>
      <c r="F55" s="69"/>
      <c r="G55" s="69"/>
      <c r="H55" s="69"/>
      <c r="I55" s="69"/>
      <c r="J55" s="69"/>
      <c r="K55" s="69"/>
      <c r="L55" s="71"/>
    </row>
    <row r="56" spans="2:12" x14ac:dyDescent="0.2">
      <c r="B56" s="454"/>
      <c r="C56" s="445" t="s">
        <v>583</v>
      </c>
      <c r="D56" s="405"/>
      <c r="E56" s="70"/>
      <c r="F56" s="70"/>
      <c r="G56" s="70"/>
      <c r="H56" s="70"/>
      <c r="I56" s="70"/>
      <c r="J56" s="70"/>
      <c r="K56" s="70"/>
      <c r="L56" s="72"/>
    </row>
    <row r="57" spans="2:12" x14ac:dyDescent="0.2">
      <c r="B57" s="454">
        <v>8</v>
      </c>
      <c r="C57" s="145" t="s">
        <v>584</v>
      </c>
      <c r="D57" s="239" t="s">
        <v>585</v>
      </c>
      <c r="E57" s="104"/>
      <c r="F57" s="104"/>
      <c r="G57" s="104"/>
      <c r="H57" s="104"/>
      <c r="I57" s="104"/>
      <c r="J57" s="104"/>
      <c r="K57" s="104"/>
      <c r="L57" s="181">
        <f t="shared" si="4"/>
        <v>0</v>
      </c>
    </row>
    <row r="58" spans="2:12" x14ac:dyDescent="0.2">
      <c r="B58" s="454">
        <v>9</v>
      </c>
      <c r="C58" s="145" t="s">
        <v>586</v>
      </c>
      <c r="D58" s="239" t="s">
        <v>585</v>
      </c>
      <c r="E58" s="104"/>
      <c r="F58" s="104"/>
      <c r="G58" s="104"/>
      <c r="H58" s="104"/>
      <c r="I58" s="104"/>
      <c r="J58" s="104"/>
      <c r="K58" s="104"/>
      <c r="L58" s="175">
        <f t="shared" si="4"/>
        <v>0</v>
      </c>
    </row>
    <row r="59" spans="2:12" x14ac:dyDescent="0.2">
      <c r="B59" s="454">
        <v>10</v>
      </c>
      <c r="C59" s="145" t="s">
        <v>587</v>
      </c>
      <c r="D59" s="239" t="s">
        <v>585</v>
      </c>
      <c r="E59" s="104"/>
      <c r="F59" s="104"/>
      <c r="G59" s="104"/>
      <c r="H59" s="104"/>
      <c r="I59" s="104"/>
      <c r="J59" s="104"/>
      <c r="K59" s="104"/>
      <c r="L59" s="175">
        <f t="shared" si="4"/>
        <v>0</v>
      </c>
    </row>
    <row r="60" spans="2:12" x14ac:dyDescent="0.2">
      <c r="B60" s="454">
        <v>11</v>
      </c>
      <c r="C60" s="145" t="s">
        <v>588</v>
      </c>
      <c r="D60" s="239" t="s">
        <v>585</v>
      </c>
      <c r="E60" s="104"/>
      <c r="F60" s="104"/>
      <c r="G60" s="104"/>
      <c r="H60" s="104"/>
      <c r="I60" s="104"/>
      <c r="J60" s="104"/>
      <c r="K60" s="104"/>
      <c r="L60" s="175">
        <f t="shared" si="4"/>
        <v>0</v>
      </c>
    </row>
    <row r="61" spans="2:12" x14ac:dyDescent="0.2">
      <c r="B61" s="454">
        <v>12</v>
      </c>
      <c r="C61" s="145" t="s">
        <v>589</v>
      </c>
      <c r="D61" s="421" t="s">
        <v>585</v>
      </c>
      <c r="E61" s="104"/>
      <c r="F61" s="104"/>
      <c r="G61" s="104"/>
      <c r="H61" s="104"/>
      <c r="I61" s="104"/>
      <c r="J61" s="104"/>
      <c r="K61" s="104"/>
      <c r="L61" s="182">
        <f t="shared" si="4"/>
        <v>0</v>
      </c>
    </row>
    <row r="62" spans="2:12" x14ac:dyDescent="0.2">
      <c r="B62" s="454"/>
      <c r="C62" s="445" t="s">
        <v>578</v>
      </c>
      <c r="D62" s="235"/>
      <c r="E62" s="61"/>
      <c r="F62" s="61"/>
      <c r="G62" s="61"/>
      <c r="H62" s="61"/>
      <c r="I62" s="61"/>
      <c r="J62" s="61"/>
      <c r="K62" s="61"/>
      <c r="L62" s="73"/>
    </row>
    <row r="63" spans="2:12" x14ac:dyDescent="0.2">
      <c r="B63" s="454">
        <v>13</v>
      </c>
      <c r="C63" s="145" t="s">
        <v>584</v>
      </c>
      <c r="D63" s="239" t="s">
        <v>590</v>
      </c>
      <c r="E63" s="104"/>
      <c r="F63" s="104"/>
      <c r="G63" s="104"/>
      <c r="H63" s="104"/>
      <c r="I63" s="104"/>
      <c r="J63" s="104"/>
      <c r="K63" s="104"/>
      <c r="L63" s="181">
        <f t="shared" si="4"/>
        <v>0</v>
      </c>
    </row>
    <row r="64" spans="2:12" x14ac:dyDescent="0.2">
      <c r="B64" s="454">
        <v>14</v>
      </c>
      <c r="C64" s="145" t="s">
        <v>586</v>
      </c>
      <c r="D64" s="128" t="s">
        <v>590</v>
      </c>
      <c r="E64" s="104"/>
      <c r="F64" s="104"/>
      <c r="G64" s="104"/>
      <c r="H64" s="104"/>
      <c r="I64" s="104"/>
      <c r="J64" s="104"/>
      <c r="K64" s="104"/>
      <c r="L64" s="175">
        <f t="shared" si="4"/>
        <v>0</v>
      </c>
    </row>
    <row r="65" spans="2:12" x14ac:dyDescent="0.2">
      <c r="B65" s="454">
        <v>15</v>
      </c>
      <c r="C65" s="145" t="s">
        <v>587</v>
      </c>
      <c r="D65" s="128" t="s">
        <v>590</v>
      </c>
      <c r="E65" s="104"/>
      <c r="F65" s="104"/>
      <c r="G65" s="104"/>
      <c r="H65" s="104"/>
      <c r="I65" s="104"/>
      <c r="J65" s="104"/>
      <c r="K65" s="104"/>
      <c r="L65" s="175">
        <f t="shared" si="4"/>
        <v>0</v>
      </c>
    </row>
    <row r="66" spans="2:12" x14ac:dyDescent="0.2">
      <c r="B66" s="454">
        <v>16</v>
      </c>
      <c r="C66" s="145" t="s">
        <v>588</v>
      </c>
      <c r="D66" s="128" t="s">
        <v>590</v>
      </c>
      <c r="E66" s="104"/>
      <c r="F66" s="104"/>
      <c r="G66" s="104"/>
      <c r="H66" s="104"/>
      <c r="I66" s="104"/>
      <c r="J66" s="104"/>
      <c r="K66" s="104"/>
      <c r="L66" s="175">
        <f t="shared" si="4"/>
        <v>0</v>
      </c>
    </row>
    <row r="67" spans="2:12" x14ac:dyDescent="0.2">
      <c r="B67" s="454">
        <v>17</v>
      </c>
      <c r="C67" s="145" t="s">
        <v>589</v>
      </c>
      <c r="D67" s="418" t="s">
        <v>590</v>
      </c>
      <c r="E67" s="104"/>
      <c r="F67" s="104"/>
      <c r="G67" s="104"/>
      <c r="H67" s="104"/>
      <c r="I67" s="104"/>
      <c r="J67" s="104"/>
      <c r="K67" s="104"/>
      <c r="L67" s="182">
        <f t="shared" si="4"/>
        <v>0</v>
      </c>
    </row>
    <row r="68" spans="2:12" x14ac:dyDescent="0.2">
      <c r="B68" s="454"/>
      <c r="C68" s="448" t="s">
        <v>591</v>
      </c>
      <c r="D68" s="205"/>
      <c r="E68" s="61"/>
      <c r="F68" s="61"/>
      <c r="G68" s="61"/>
      <c r="H68" s="61"/>
      <c r="I68" s="61"/>
      <c r="J68" s="61"/>
      <c r="K68" s="61"/>
      <c r="L68" s="73"/>
    </row>
    <row r="69" spans="2:12" x14ac:dyDescent="0.2">
      <c r="B69" s="454">
        <v>18</v>
      </c>
      <c r="C69" s="145" t="s">
        <v>592</v>
      </c>
      <c r="D69" s="239" t="s">
        <v>593</v>
      </c>
      <c r="E69" s="104"/>
      <c r="F69" s="104"/>
      <c r="G69" s="104"/>
      <c r="H69" s="104"/>
      <c r="I69" s="104"/>
      <c r="J69" s="104"/>
      <c r="K69" s="104"/>
      <c r="L69" s="181">
        <f t="shared" si="4"/>
        <v>0</v>
      </c>
    </row>
    <row r="70" spans="2:12" x14ac:dyDescent="0.2">
      <c r="B70" s="454">
        <v>19</v>
      </c>
      <c r="C70" s="145" t="s">
        <v>594</v>
      </c>
      <c r="D70" s="128" t="s">
        <v>593</v>
      </c>
      <c r="E70" s="104"/>
      <c r="F70" s="104"/>
      <c r="G70" s="104"/>
      <c r="H70" s="104"/>
      <c r="I70" s="104"/>
      <c r="J70" s="104"/>
      <c r="K70" s="104"/>
      <c r="L70" s="175">
        <f t="shared" si="4"/>
        <v>0</v>
      </c>
    </row>
    <row r="71" spans="2:12" x14ac:dyDescent="0.2">
      <c r="B71" s="454">
        <v>20</v>
      </c>
      <c r="C71" s="145" t="s">
        <v>595</v>
      </c>
      <c r="D71" s="128" t="s">
        <v>593</v>
      </c>
      <c r="E71" s="104"/>
      <c r="F71" s="104"/>
      <c r="G71" s="104"/>
      <c r="H71" s="104"/>
      <c r="I71" s="104"/>
      <c r="J71" s="104"/>
      <c r="K71" s="104"/>
      <c r="L71" s="175">
        <f t="shared" si="4"/>
        <v>0</v>
      </c>
    </row>
    <row r="72" spans="2:12" x14ac:dyDescent="0.2">
      <c r="B72" s="454">
        <v>21</v>
      </c>
      <c r="C72" s="145" t="s">
        <v>596</v>
      </c>
      <c r="D72" s="128" t="s">
        <v>597</v>
      </c>
      <c r="E72" s="104"/>
      <c r="F72" s="104"/>
      <c r="G72" s="104"/>
      <c r="H72" s="104"/>
      <c r="I72" s="104"/>
      <c r="J72" s="104"/>
      <c r="K72" s="104"/>
      <c r="L72" s="175">
        <f t="shared" si="4"/>
        <v>0</v>
      </c>
    </row>
    <row r="73" spans="2:12" ht="15" x14ac:dyDescent="0.2">
      <c r="B73" s="454">
        <v>22</v>
      </c>
      <c r="C73" s="449" t="s">
        <v>290</v>
      </c>
      <c r="D73" s="129" t="s">
        <v>598</v>
      </c>
      <c r="E73" s="153">
        <f t="shared" ref="E73:J73" si="5">SUM(E43:E72)</f>
        <v>0</v>
      </c>
      <c r="F73" s="153">
        <f t="shared" si="5"/>
        <v>0</v>
      </c>
      <c r="G73" s="153">
        <f t="shared" si="5"/>
        <v>0</v>
      </c>
      <c r="H73" s="153">
        <f t="shared" si="5"/>
        <v>0</v>
      </c>
      <c r="I73" s="153">
        <f t="shared" si="5"/>
        <v>0</v>
      </c>
      <c r="J73" s="153">
        <f t="shared" si="5"/>
        <v>0</v>
      </c>
      <c r="K73" s="153">
        <f t="shared" ref="K73" si="6">SUM(K43:K72)</f>
        <v>0</v>
      </c>
      <c r="L73" s="167">
        <f>SUM(E73:K73)</f>
        <v>0</v>
      </c>
    </row>
    <row r="74" spans="2:12" ht="15" thickBot="1" x14ac:dyDescent="0.25">
      <c r="B74" s="455">
        <v>23</v>
      </c>
      <c r="C74" s="248" t="s">
        <v>599</v>
      </c>
      <c r="D74" s="236" t="s">
        <v>600</v>
      </c>
      <c r="E74" s="124"/>
      <c r="F74" s="124"/>
      <c r="G74" s="124"/>
      <c r="H74" s="124"/>
      <c r="I74" s="124"/>
      <c r="J74" s="124"/>
      <c r="K74" s="124"/>
      <c r="L74" s="173">
        <f t="shared" si="4"/>
        <v>0</v>
      </c>
    </row>
  </sheetData>
  <sheetProtection algorithmName="SHA-512" hashValue="TnJRuXotIqislir8OhdYfILI4bQrWdCCFml16Z6TZeuIcUWAHg9T/OiMuIB8imABxylKWLFHsnATG1853H/+0A==" saltValue="ms+QYbnNxfDlqObzcMEQfw==" spinCount="100000" sheet="1" formatColumns="0" selectLockedCells="1"/>
  <hyperlinks>
    <hyperlink ref="E2" location="Content!A1" display="&lt;&lt;&lt; Back to ToC" xr:uid="{7FCF2989-2C86-4B83-940B-D493166DA37C}"/>
  </hyperlinks>
  <pageMargins left="0.7" right="0.7" top="0.75" bottom="0.75" header="0.3" footer="0.3"/>
  <pageSetup paperSize="9" scale="47" fitToHeight="0" orientation="landscape" r:id="rId1"/>
  <headerFooter>
    <oddFooter>&amp;C
_x000D_&amp;1#&amp;"Calibri"&amp;10&amp;K000000 Classification: Unclassified</oddFooter>
  </headerFooter>
  <rowBreaks count="1" manualBreakCount="1">
    <brk id="38" max="16383" man="1"/>
  </rowBreaks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107A863-12C6-4020-9745-BD887BC49354}">
  <sheetPr codeName="Sheet26"/>
  <dimension ref="B1:L130"/>
  <sheetViews>
    <sheetView showGridLines="0" view="pageBreakPreview" zoomScale="85" zoomScaleNormal="70" zoomScaleSheetLayoutView="85" workbookViewId="0">
      <selection activeCell="E50" sqref="E50"/>
    </sheetView>
  </sheetViews>
  <sheetFormatPr defaultColWidth="8.7109375" defaultRowHeight="14.25" outlineLevelRow="1" outlineLevelCol="1" x14ac:dyDescent="0.2"/>
  <cols>
    <col min="1" max="1" width="3.7109375" style="9" customWidth="1"/>
    <col min="2" max="2" width="3.5703125" style="458" bestFit="1" customWidth="1"/>
    <col min="3" max="3" width="61.5703125" style="9" bestFit="1" customWidth="1"/>
    <col min="4" max="4" width="24.42578125" style="9" hidden="1" customWidth="1" outlineLevel="1"/>
    <col min="5" max="5" width="20.5703125" style="9" customWidth="1" collapsed="1"/>
    <col min="6" max="7" width="20.5703125" style="9" customWidth="1"/>
    <col min="8" max="8" width="3.42578125" style="458" customWidth="1"/>
    <col min="9" max="9" width="68.28515625" style="9" bestFit="1" customWidth="1"/>
    <col min="10" max="10" width="24.42578125" style="9" hidden="1" customWidth="1" outlineLevel="1"/>
    <col min="11" max="11" width="20.5703125" style="9" customWidth="1" collapsed="1"/>
    <col min="12" max="12" width="20.5703125" style="9" customWidth="1"/>
    <col min="13" max="16384" width="8.7109375" style="9"/>
  </cols>
  <sheetData>
    <row r="1" spans="2:12" s="295" customFormat="1" x14ac:dyDescent="0.2">
      <c r="B1" s="453"/>
      <c r="H1" s="453"/>
    </row>
    <row r="2" spans="2:12" s="295" customFormat="1" ht="15" x14ac:dyDescent="0.2">
      <c r="B2" s="453"/>
      <c r="C2" s="293" t="s">
        <v>601</v>
      </c>
      <c r="D2" s="329"/>
      <c r="F2" s="301" t="s">
        <v>189</v>
      </c>
      <c r="I2" s="293" t="str">
        <f>LEFT(I5,4) &amp; " - Financial investments"</f>
        <v>2024 - Financial investments</v>
      </c>
    </row>
    <row r="3" spans="2:12" s="295" customFormat="1" ht="15" thickBot="1" x14ac:dyDescent="0.25">
      <c r="B3" s="453"/>
      <c r="C3" s="294" t="str">
        <f>"Figures in thousands of "&amp;'Key inputs'!G28</f>
        <v>Figures in thousands of GBP</v>
      </c>
      <c r="D3" s="302"/>
      <c r="F3" s="301"/>
      <c r="I3" s="294" t="str">
        <f>"Figures in thousands of "&amp;'Key inputs'!H28</f>
        <v>Figures in thousands of GBP</v>
      </c>
    </row>
    <row r="4" spans="2:12" s="295" customFormat="1" ht="15.75" thickBot="1" x14ac:dyDescent="0.25">
      <c r="B4" s="595"/>
      <c r="C4" s="599"/>
      <c r="D4" s="406"/>
      <c r="E4" s="303" t="s">
        <v>602</v>
      </c>
      <c r="F4" s="304" t="s">
        <v>603</v>
      </c>
      <c r="H4" s="595"/>
      <c r="I4" s="603"/>
      <c r="J4" s="406"/>
      <c r="K4" s="303" t="s">
        <v>602</v>
      </c>
      <c r="L4" s="304" t="s">
        <v>603</v>
      </c>
    </row>
    <row r="5" spans="2:12" s="295" customFormat="1" ht="15" x14ac:dyDescent="0.2">
      <c r="B5" s="600"/>
      <c r="C5" s="586">
        <f>'Key inputs'!C33</f>
        <v>2025</v>
      </c>
      <c r="D5" s="407" t="s">
        <v>192</v>
      </c>
      <c r="E5" s="305" t="str">
        <f>'Key inputs'!C34</f>
        <v>2025 UY</v>
      </c>
      <c r="F5" s="306" t="str">
        <f>E5</f>
        <v>2025 UY</v>
      </c>
      <c r="H5" s="600"/>
      <c r="I5" s="586">
        <f>C5-1</f>
        <v>2024</v>
      </c>
      <c r="J5" s="407" t="s">
        <v>192</v>
      </c>
      <c r="K5" s="303" t="str">
        <f>'Key inputs'!G34</f>
        <v>2024 UY</v>
      </c>
      <c r="L5" s="322" t="str">
        <f>K5</f>
        <v>2024 UY</v>
      </c>
    </row>
    <row r="6" spans="2:12" s="295" customFormat="1" ht="15" x14ac:dyDescent="0.2">
      <c r="B6" s="601"/>
      <c r="C6" s="602"/>
      <c r="D6" s="423"/>
      <c r="E6" s="305" t="s">
        <v>193</v>
      </c>
      <c r="F6" s="306" t="s">
        <v>194</v>
      </c>
      <c r="H6" s="601"/>
      <c r="I6" s="605"/>
      <c r="J6" s="423"/>
      <c r="K6" s="305" t="s">
        <v>193</v>
      </c>
      <c r="L6" s="306" t="s">
        <v>194</v>
      </c>
    </row>
    <row r="7" spans="2:12" x14ac:dyDescent="0.2">
      <c r="B7" s="454">
        <v>1</v>
      </c>
      <c r="C7" s="142" t="s">
        <v>381</v>
      </c>
      <c r="D7" s="402" t="s">
        <v>604</v>
      </c>
      <c r="E7" s="115"/>
      <c r="F7" s="120"/>
      <c r="H7" s="454">
        <v>1</v>
      </c>
      <c r="I7" s="145" t="s">
        <v>381</v>
      </c>
      <c r="J7" s="402" t="s">
        <v>604</v>
      </c>
      <c r="K7" s="117"/>
      <c r="L7" s="121"/>
    </row>
    <row r="8" spans="2:12" x14ac:dyDescent="0.2">
      <c r="B8" s="454">
        <v>2</v>
      </c>
      <c r="C8" s="142" t="s">
        <v>383</v>
      </c>
      <c r="D8" s="402" t="s">
        <v>604</v>
      </c>
      <c r="E8" s="115"/>
      <c r="F8" s="120"/>
      <c r="H8" s="454">
        <v>2</v>
      </c>
      <c r="I8" s="145" t="s">
        <v>383</v>
      </c>
      <c r="J8" s="402" t="s">
        <v>604</v>
      </c>
      <c r="K8" s="117"/>
      <c r="L8" s="121"/>
    </row>
    <row r="9" spans="2:12" x14ac:dyDescent="0.2">
      <c r="B9" s="454">
        <v>3</v>
      </c>
      <c r="C9" s="142" t="s">
        <v>384</v>
      </c>
      <c r="D9" s="402" t="s">
        <v>604</v>
      </c>
      <c r="E9" s="115"/>
      <c r="F9" s="120"/>
      <c r="H9" s="454">
        <v>3</v>
      </c>
      <c r="I9" s="145" t="s">
        <v>384</v>
      </c>
      <c r="J9" s="402" t="s">
        <v>604</v>
      </c>
      <c r="K9" s="117"/>
      <c r="L9" s="121"/>
    </row>
    <row r="10" spans="2:12" x14ac:dyDescent="0.2">
      <c r="B10" s="454">
        <v>4</v>
      </c>
      <c r="C10" s="142" t="s">
        <v>385</v>
      </c>
      <c r="D10" s="402" t="s">
        <v>604</v>
      </c>
      <c r="E10" s="115"/>
      <c r="F10" s="120"/>
      <c r="H10" s="454">
        <v>4</v>
      </c>
      <c r="I10" s="142" t="s">
        <v>385</v>
      </c>
      <c r="J10" s="402" t="s">
        <v>604</v>
      </c>
      <c r="K10" s="117"/>
      <c r="L10" s="121"/>
    </row>
    <row r="11" spans="2:12" x14ac:dyDescent="0.2">
      <c r="B11" s="454">
        <v>5</v>
      </c>
      <c r="C11" s="142" t="s">
        <v>386</v>
      </c>
      <c r="D11" s="402" t="s">
        <v>604</v>
      </c>
      <c r="E11" s="115"/>
      <c r="F11" s="120"/>
      <c r="H11" s="454">
        <v>5</v>
      </c>
      <c r="I11" s="142" t="s">
        <v>386</v>
      </c>
      <c r="J11" s="402" t="s">
        <v>604</v>
      </c>
      <c r="K11" s="117"/>
      <c r="L11" s="121"/>
    </row>
    <row r="12" spans="2:12" x14ac:dyDescent="0.2">
      <c r="B12" s="454">
        <v>6</v>
      </c>
      <c r="C12" s="142" t="s">
        <v>387</v>
      </c>
      <c r="D12" s="402" t="s">
        <v>604</v>
      </c>
      <c r="E12" s="115"/>
      <c r="F12" s="120"/>
      <c r="H12" s="454">
        <v>6</v>
      </c>
      <c r="I12" s="145" t="s">
        <v>387</v>
      </c>
      <c r="J12" s="402" t="s">
        <v>604</v>
      </c>
      <c r="K12" s="117"/>
      <c r="L12" s="121"/>
    </row>
    <row r="13" spans="2:12" x14ac:dyDescent="0.2">
      <c r="B13" s="454">
        <v>7</v>
      </c>
      <c r="C13" s="142" t="s">
        <v>388</v>
      </c>
      <c r="D13" s="402" t="s">
        <v>604</v>
      </c>
      <c r="E13" s="115"/>
      <c r="F13" s="120"/>
      <c r="H13" s="454">
        <v>7</v>
      </c>
      <c r="I13" s="145" t="s">
        <v>388</v>
      </c>
      <c r="J13" s="402" t="s">
        <v>604</v>
      </c>
      <c r="K13" s="117"/>
      <c r="L13" s="121"/>
    </row>
    <row r="14" spans="2:12" x14ac:dyDescent="0.2">
      <c r="B14" s="454">
        <v>8</v>
      </c>
      <c r="C14" s="142" t="s">
        <v>389</v>
      </c>
      <c r="D14" s="402" t="s">
        <v>604</v>
      </c>
      <c r="E14" s="115"/>
      <c r="F14" s="120"/>
      <c r="H14" s="454">
        <v>8</v>
      </c>
      <c r="I14" s="145" t="s">
        <v>389</v>
      </c>
      <c r="J14" s="402" t="s">
        <v>604</v>
      </c>
      <c r="K14" s="117"/>
      <c r="L14" s="121"/>
    </row>
    <row r="15" spans="2:12" ht="15.75" thickBot="1" x14ac:dyDescent="0.25">
      <c r="B15" s="455">
        <v>9</v>
      </c>
      <c r="C15" s="143" t="s">
        <v>605</v>
      </c>
      <c r="D15" s="404" t="s">
        <v>604</v>
      </c>
      <c r="E15" s="136">
        <f>SUM(E7:E14)</f>
        <v>0</v>
      </c>
      <c r="F15" s="138">
        <f t="shared" ref="F15" si="0">SUM(F7:F14)</f>
        <v>0</v>
      </c>
      <c r="H15" s="455">
        <v>9</v>
      </c>
      <c r="I15" s="147" t="s">
        <v>605</v>
      </c>
      <c r="J15" s="404" t="s">
        <v>604</v>
      </c>
      <c r="K15" s="136">
        <f>SUM(K7:K14)</f>
        <v>0</v>
      </c>
      <c r="L15" s="138">
        <f t="shared" ref="L15" si="1">SUM(L7:L14)</f>
        <v>0</v>
      </c>
    </row>
    <row r="16" spans="2:12" ht="15" x14ac:dyDescent="0.2">
      <c r="C16" s="8"/>
      <c r="D16" s="8"/>
      <c r="E16" s="661"/>
      <c r="F16" s="662"/>
      <c r="I16" s="8"/>
      <c r="J16" s="8"/>
      <c r="K16" s="661"/>
      <c r="L16" s="662"/>
    </row>
    <row r="17" spans="2:12" ht="15" x14ac:dyDescent="0.2">
      <c r="C17" s="8" t="s">
        <v>630</v>
      </c>
      <c r="D17" s="8"/>
      <c r="E17" s="305" t="str">
        <f>E5</f>
        <v>2025 UY</v>
      </c>
      <c r="F17" s="662"/>
      <c r="I17" s="8" t="s">
        <v>630</v>
      </c>
      <c r="J17" s="8"/>
      <c r="K17" s="305" t="str">
        <f>K5</f>
        <v>2024 UY</v>
      </c>
      <c r="L17" s="662"/>
    </row>
    <row r="18" spans="2:12" x14ac:dyDescent="0.2">
      <c r="B18" s="454">
        <v>1</v>
      </c>
      <c r="C18" s="142" t="s">
        <v>629</v>
      </c>
      <c r="D18" s="402" t="s">
        <v>631</v>
      </c>
      <c r="E18" s="115"/>
      <c r="H18" s="454">
        <v>1</v>
      </c>
      <c r="I18" s="142" t="s">
        <v>629</v>
      </c>
      <c r="J18" s="402" t="s">
        <v>631</v>
      </c>
      <c r="K18" s="117"/>
    </row>
    <row r="19" spans="2:12" ht="15" thickBot="1" x14ac:dyDescent="0.25"/>
    <row r="20" spans="2:12" s="295" customFormat="1" ht="15.75" thickBot="1" x14ac:dyDescent="0.25">
      <c r="B20" s="595"/>
      <c r="C20" s="599"/>
      <c r="D20" s="406"/>
      <c r="E20" s="303" t="s">
        <v>602</v>
      </c>
      <c r="F20" s="304" t="s">
        <v>603</v>
      </c>
      <c r="H20" s="595"/>
      <c r="I20" s="603"/>
      <c r="J20" s="406"/>
      <c r="K20" s="303" t="s">
        <v>602</v>
      </c>
      <c r="L20" s="304" t="s">
        <v>603</v>
      </c>
    </row>
    <row r="21" spans="2:12" s="295" customFormat="1" ht="15" x14ac:dyDescent="0.2">
      <c r="B21" s="600"/>
      <c r="C21" s="586">
        <f>C5</f>
        <v>2025</v>
      </c>
      <c r="D21" s="407" t="s">
        <v>192</v>
      </c>
      <c r="E21" s="305" t="str">
        <f>'Key inputs'!D34</f>
        <v>2024 UY</v>
      </c>
      <c r="F21" s="306" t="str">
        <f>E21</f>
        <v>2024 UY</v>
      </c>
      <c r="H21" s="600"/>
      <c r="I21" s="586">
        <f>C21-1</f>
        <v>2024</v>
      </c>
      <c r="J21" s="407" t="s">
        <v>192</v>
      </c>
      <c r="K21" s="303" t="str">
        <f>'Key inputs'!H34</f>
        <v>2023 UY</v>
      </c>
      <c r="L21" s="322" t="str">
        <f>K21</f>
        <v>2023 UY</v>
      </c>
    </row>
    <row r="22" spans="2:12" ht="15" x14ac:dyDescent="0.2">
      <c r="B22" s="601"/>
      <c r="C22" s="602"/>
      <c r="D22" s="423"/>
      <c r="E22" s="305" t="s">
        <v>195</v>
      </c>
      <c r="F22" s="306" t="s">
        <v>196</v>
      </c>
      <c r="H22" s="601"/>
      <c r="I22" s="605"/>
      <c r="J22" s="423"/>
      <c r="K22" s="305" t="s">
        <v>195</v>
      </c>
      <c r="L22" s="306" t="s">
        <v>196</v>
      </c>
    </row>
    <row r="23" spans="2:12" x14ac:dyDescent="0.2">
      <c r="B23" s="454">
        <v>1</v>
      </c>
      <c r="C23" s="142" t="s">
        <v>381</v>
      </c>
      <c r="D23" s="402" t="s">
        <v>604</v>
      </c>
      <c r="E23" s="115"/>
      <c r="F23" s="120"/>
      <c r="H23" s="454">
        <v>1</v>
      </c>
      <c r="I23" s="145" t="s">
        <v>381</v>
      </c>
      <c r="J23" s="402" t="s">
        <v>604</v>
      </c>
      <c r="K23" s="117"/>
      <c r="L23" s="121"/>
    </row>
    <row r="24" spans="2:12" x14ac:dyDescent="0.2">
      <c r="B24" s="454">
        <v>2</v>
      </c>
      <c r="C24" s="142" t="s">
        <v>383</v>
      </c>
      <c r="D24" s="402" t="s">
        <v>604</v>
      </c>
      <c r="E24" s="115"/>
      <c r="F24" s="120"/>
      <c r="H24" s="454">
        <v>2</v>
      </c>
      <c r="I24" s="145" t="s">
        <v>383</v>
      </c>
      <c r="J24" s="402" t="s">
        <v>604</v>
      </c>
      <c r="K24" s="117"/>
      <c r="L24" s="121"/>
    </row>
    <row r="25" spans="2:12" x14ac:dyDescent="0.2">
      <c r="B25" s="454">
        <v>3</v>
      </c>
      <c r="C25" s="142" t="s">
        <v>384</v>
      </c>
      <c r="D25" s="402" t="s">
        <v>604</v>
      </c>
      <c r="E25" s="115"/>
      <c r="F25" s="120"/>
      <c r="H25" s="454">
        <v>3</v>
      </c>
      <c r="I25" s="145" t="s">
        <v>384</v>
      </c>
      <c r="J25" s="402" t="s">
        <v>604</v>
      </c>
      <c r="K25" s="117"/>
      <c r="L25" s="121"/>
    </row>
    <row r="26" spans="2:12" x14ac:dyDescent="0.2">
      <c r="B26" s="454">
        <v>4</v>
      </c>
      <c r="C26" s="142" t="s">
        <v>385</v>
      </c>
      <c r="D26" s="402" t="s">
        <v>604</v>
      </c>
      <c r="E26" s="115"/>
      <c r="F26" s="120"/>
      <c r="H26" s="454">
        <v>4</v>
      </c>
      <c r="I26" s="142" t="s">
        <v>385</v>
      </c>
      <c r="J26" s="402" t="s">
        <v>604</v>
      </c>
      <c r="K26" s="117"/>
      <c r="L26" s="121"/>
    </row>
    <row r="27" spans="2:12" x14ac:dyDescent="0.2">
      <c r="B27" s="454">
        <v>5</v>
      </c>
      <c r="C27" s="142" t="s">
        <v>386</v>
      </c>
      <c r="D27" s="402" t="s">
        <v>604</v>
      </c>
      <c r="E27" s="115"/>
      <c r="F27" s="120"/>
      <c r="H27" s="454">
        <v>5</v>
      </c>
      <c r="I27" s="142" t="s">
        <v>386</v>
      </c>
      <c r="J27" s="402" t="s">
        <v>604</v>
      </c>
      <c r="K27" s="117"/>
      <c r="L27" s="121"/>
    </row>
    <row r="28" spans="2:12" x14ac:dyDescent="0.2">
      <c r="B28" s="454">
        <v>6</v>
      </c>
      <c r="C28" s="142" t="s">
        <v>387</v>
      </c>
      <c r="D28" s="402" t="s">
        <v>604</v>
      </c>
      <c r="E28" s="115"/>
      <c r="F28" s="120"/>
      <c r="H28" s="454">
        <v>6</v>
      </c>
      <c r="I28" s="145" t="s">
        <v>387</v>
      </c>
      <c r="J28" s="402" t="s">
        <v>604</v>
      </c>
      <c r="K28" s="117"/>
      <c r="L28" s="121"/>
    </row>
    <row r="29" spans="2:12" x14ac:dyDescent="0.2">
      <c r="B29" s="454">
        <v>7</v>
      </c>
      <c r="C29" s="142" t="s">
        <v>388</v>
      </c>
      <c r="D29" s="402" t="s">
        <v>604</v>
      </c>
      <c r="E29" s="115"/>
      <c r="F29" s="120"/>
      <c r="H29" s="454">
        <v>7</v>
      </c>
      <c r="I29" s="145" t="s">
        <v>388</v>
      </c>
      <c r="J29" s="402" t="s">
        <v>604</v>
      </c>
      <c r="K29" s="117"/>
      <c r="L29" s="121"/>
    </row>
    <row r="30" spans="2:12" x14ac:dyDescent="0.2">
      <c r="B30" s="454">
        <v>8</v>
      </c>
      <c r="C30" s="142" t="s">
        <v>389</v>
      </c>
      <c r="D30" s="402" t="s">
        <v>604</v>
      </c>
      <c r="E30" s="115"/>
      <c r="F30" s="120"/>
      <c r="H30" s="454">
        <v>8</v>
      </c>
      <c r="I30" s="145" t="s">
        <v>389</v>
      </c>
      <c r="J30" s="402" t="s">
        <v>604</v>
      </c>
      <c r="K30" s="117"/>
      <c r="L30" s="121"/>
    </row>
    <row r="31" spans="2:12" ht="15.75" thickBot="1" x14ac:dyDescent="0.25">
      <c r="B31" s="455">
        <v>9</v>
      </c>
      <c r="C31" s="143" t="s">
        <v>605</v>
      </c>
      <c r="D31" s="404" t="s">
        <v>604</v>
      </c>
      <c r="E31" s="162">
        <f>SUM(E23:E30)</f>
        <v>0</v>
      </c>
      <c r="F31" s="138">
        <f>SUM(F23:F30)</f>
        <v>0</v>
      </c>
      <c r="H31" s="455">
        <v>9</v>
      </c>
      <c r="I31" s="147" t="s">
        <v>605</v>
      </c>
      <c r="J31" s="404" t="s">
        <v>604</v>
      </c>
      <c r="K31" s="136">
        <f>SUM(K23:K30)</f>
        <v>0</v>
      </c>
      <c r="L31" s="138">
        <f t="shared" ref="L31" si="2">SUM(L23:L30)</f>
        <v>0</v>
      </c>
    </row>
    <row r="32" spans="2:12" ht="15" x14ac:dyDescent="0.2">
      <c r="C32" s="8"/>
      <c r="D32" s="8"/>
      <c r="E32" s="661"/>
      <c r="F32" s="662"/>
      <c r="I32" s="8"/>
      <c r="J32" s="8"/>
      <c r="K32" s="661"/>
      <c r="L32" s="662"/>
    </row>
    <row r="33" spans="2:12" ht="15" x14ac:dyDescent="0.2">
      <c r="C33" s="8" t="s">
        <v>630</v>
      </c>
      <c r="D33" s="8"/>
      <c r="E33" s="305" t="str">
        <f>E21</f>
        <v>2024 UY</v>
      </c>
      <c r="F33" s="662"/>
      <c r="I33" s="8" t="s">
        <v>630</v>
      </c>
      <c r="J33" s="8"/>
      <c r="K33" s="305" t="str">
        <f>K21</f>
        <v>2023 UY</v>
      </c>
      <c r="L33" s="662"/>
    </row>
    <row r="34" spans="2:12" x14ac:dyDescent="0.2">
      <c r="B34" s="454">
        <v>1</v>
      </c>
      <c r="C34" s="142" t="s">
        <v>629</v>
      </c>
      <c r="D34" s="402" t="s">
        <v>631</v>
      </c>
      <c r="E34" s="115"/>
      <c r="H34" s="454">
        <v>1</v>
      </c>
      <c r="I34" s="142" t="s">
        <v>629</v>
      </c>
      <c r="J34" s="402" t="s">
        <v>631</v>
      </c>
      <c r="K34" s="117"/>
    </row>
    <row r="35" spans="2:12" ht="15" thickBot="1" x14ac:dyDescent="0.25"/>
    <row r="36" spans="2:12" ht="15.75" thickBot="1" x14ac:dyDescent="0.25">
      <c r="B36" s="595"/>
      <c r="C36" s="599"/>
      <c r="D36" s="406"/>
      <c r="E36" s="303" t="s">
        <v>602</v>
      </c>
      <c r="F36" s="304" t="s">
        <v>603</v>
      </c>
      <c r="H36" s="595"/>
      <c r="I36" s="603"/>
      <c r="J36" s="406"/>
      <c r="K36" s="303" t="s">
        <v>602</v>
      </c>
      <c r="L36" s="304" t="s">
        <v>603</v>
      </c>
    </row>
    <row r="37" spans="2:12" ht="15" x14ac:dyDescent="0.2">
      <c r="B37" s="600"/>
      <c r="C37" s="586">
        <f>C21</f>
        <v>2025</v>
      </c>
      <c r="D37" s="407" t="s">
        <v>192</v>
      </c>
      <c r="E37" s="305" t="str">
        <f>'Key inputs'!E34</f>
        <v>2023 UY</v>
      </c>
      <c r="F37" s="306" t="str">
        <f>E37</f>
        <v>2023 UY</v>
      </c>
      <c r="H37" s="600"/>
      <c r="I37" s="586">
        <f>C37-1</f>
        <v>2024</v>
      </c>
      <c r="J37" s="407" t="s">
        <v>192</v>
      </c>
      <c r="K37" s="303" t="str">
        <f>'Key inputs'!I34</f>
        <v>2022 UY</v>
      </c>
      <c r="L37" s="322" t="str">
        <f>K37</f>
        <v>2022 UY</v>
      </c>
    </row>
    <row r="38" spans="2:12" ht="15" x14ac:dyDescent="0.2">
      <c r="B38" s="601"/>
      <c r="C38" s="602"/>
      <c r="D38" s="423"/>
      <c r="E38" s="305" t="s">
        <v>197</v>
      </c>
      <c r="F38" s="306" t="s">
        <v>198</v>
      </c>
      <c r="H38" s="601"/>
      <c r="I38" s="605"/>
      <c r="J38" s="423"/>
      <c r="K38" s="305" t="s">
        <v>197</v>
      </c>
      <c r="L38" s="306" t="s">
        <v>198</v>
      </c>
    </row>
    <row r="39" spans="2:12" x14ac:dyDescent="0.2">
      <c r="B39" s="454">
        <v>1</v>
      </c>
      <c r="C39" s="142" t="s">
        <v>381</v>
      </c>
      <c r="D39" s="402" t="s">
        <v>604</v>
      </c>
      <c r="E39" s="115"/>
      <c r="F39" s="120"/>
      <c r="H39" s="454">
        <v>1</v>
      </c>
      <c r="I39" s="145" t="s">
        <v>381</v>
      </c>
      <c r="J39" s="402" t="s">
        <v>604</v>
      </c>
      <c r="K39" s="117"/>
      <c r="L39" s="121"/>
    </row>
    <row r="40" spans="2:12" x14ac:dyDescent="0.2">
      <c r="B40" s="454">
        <v>2</v>
      </c>
      <c r="C40" s="142" t="s">
        <v>383</v>
      </c>
      <c r="D40" s="402" t="s">
        <v>604</v>
      </c>
      <c r="E40" s="115"/>
      <c r="F40" s="120"/>
      <c r="H40" s="454">
        <v>2</v>
      </c>
      <c r="I40" s="145" t="s">
        <v>383</v>
      </c>
      <c r="J40" s="402" t="s">
        <v>604</v>
      </c>
      <c r="K40" s="117"/>
      <c r="L40" s="121"/>
    </row>
    <row r="41" spans="2:12" x14ac:dyDescent="0.2">
      <c r="B41" s="454">
        <v>3</v>
      </c>
      <c r="C41" s="142" t="s">
        <v>384</v>
      </c>
      <c r="D41" s="402" t="s">
        <v>604</v>
      </c>
      <c r="E41" s="115"/>
      <c r="F41" s="120"/>
      <c r="H41" s="454">
        <v>3</v>
      </c>
      <c r="I41" s="145" t="s">
        <v>384</v>
      </c>
      <c r="J41" s="402" t="s">
        <v>604</v>
      </c>
      <c r="K41" s="117"/>
      <c r="L41" s="121"/>
    </row>
    <row r="42" spans="2:12" x14ac:dyDescent="0.2">
      <c r="B42" s="454">
        <v>4</v>
      </c>
      <c r="C42" s="142" t="s">
        <v>385</v>
      </c>
      <c r="D42" s="402" t="s">
        <v>604</v>
      </c>
      <c r="E42" s="115"/>
      <c r="F42" s="120"/>
      <c r="H42" s="454">
        <v>4</v>
      </c>
      <c r="I42" s="142" t="s">
        <v>385</v>
      </c>
      <c r="J42" s="402" t="s">
        <v>604</v>
      </c>
      <c r="K42" s="117"/>
      <c r="L42" s="121"/>
    </row>
    <row r="43" spans="2:12" x14ac:dyDescent="0.2">
      <c r="B43" s="454">
        <v>5</v>
      </c>
      <c r="C43" s="142" t="s">
        <v>386</v>
      </c>
      <c r="D43" s="402" t="s">
        <v>604</v>
      </c>
      <c r="E43" s="115"/>
      <c r="F43" s="120"/>
      <c r="H43" s="454">
        <v>5</v>
      </c>
      <c r="I43" s="142" t="s">
        <v>386</v>
      </c>
      <c r="J43" s="402" t="s">
        <v>604</v>
      </c>
      <c r="K43" s="117"/>
      <c r="L43" s="121"/>
    </row>
    <row r="44" spans="2:12" x14ac:dyDescent="0.2">
      <c r="B44" s="454">
        <v>6</v>
      </c>
      <c r="C44" s="142" t="s">
        <v>387</v>
      </c>
      <c r="D44" s="402" t="s">
        <v>604</v>
      </c>
      <c r="E44" s="115"/>
      <c r="F44" s="120"/>
      <c r="H44" s="454">
        <v>6</v>
      </c>
      <c r="I44" s="145" t="s">
        <v>387</v>
      </c>
      <c r="J44" s="402" t="s">
        <v>604</v>
      </c>
      <c r="K44" s="117"/>
      <c r="L44" s="121"/>
    </row>
    <row r="45" spans="2:12" x14ac:dyDescent="0.2">
      <c r="B45" s="454">
        <v>7</v>
      </c>
      <c r="C45" s="142" t="s">
        <v>388</v>
      </c>
      <c r="D45" s="402" t="s">
        <v>604</v>
      </c>
      <c r="E45" s="115"/>
      <c r="F45" s="120"/>
      <c r="H45" s="454">
        <v>7</v>
      </c>
      <c r="I45" s="145" t="s">
        <v>388</v>
      </c>
      <c r="J45" s="402" t="s">
        <v>604</v>
      </c>
      <c r="K45" s="117"/>
      <c r="L45" s="121"/>
    </row>
    <row r="46" spans="2:12" x14ac:dyDescent="0.2">
      <c r="B46" s="454">
        <v>8</v>
      </c>
      <c r="C46" s="142" t="s">
        <v>389</v>
      </c>
      <c r="D46" s="402" t="s">
        <v>604</v>
      </c>
      <c r="E46" s="115"/>
      <c r="F46" s="120"/>
      <c r="H46" s="454">
        <v>8</v>
      </c>
      <c r="I46" s="145" t="s">
        <v>389</v>
      </c>
      <c r="J46" s="402" t="s">
        <v>604</v>
      </c>
      <c r="K46" s="117"/>
      <c r="L46" s="121"/>
    </row>
    <row r="47" spans="2:12" ht="15.75" thickBot="1" x14ac:dyDescent="0.25">
      <c r="B47" s="455">
        <v>9</v>
      </c>
      <c r="C47" s="143" t="s">
        <v>605</v>
      </c>
      <c r="D47" s="404" t="s">
        <v>604</v>
      </c>
      <c r="E47" s="162">
        <f>SUM(E39:E46)</f>
        <v>0</v>
      </c>
      <c r="F47" s="138">
        <f>SUM(F39:F46)</f>
        <v>0</v>
      </c>
      <c r="H47" s="455">
        <v>9</v>
      </c>
      <c r="I47" s="147" t="s">
        <v>605</v>
      </c>
      <c r="J47" s="404" t="s">
        <v>604</v>
      </c>
      <c r="K47" s="136">
        <f>SUM(K39:K46)</f>
        <v>0</v>
      </c>
      <c r="L47" s="138">
        <f t="shared" ref="L47" si="3">SUM(L39:L46)</f>
        <v>0</v>
      </c>
    </row>
    <row r="48" spans="2:12" ht="15" x14ac:dyDescent="0.2">
      <c r="C48" s="8"/>
      <c r="D48" s="8"/>
      <c r="E48" s="661"/>
      <c r="F48" s="662"/>
      <c r="I48" s="8"/>
      <c r="J48" s="8"/>
      <c r="K48" s="661"/>
      <c r="L48" s="662"/>
    </row>
    <row r="49" spans="2:12" ht="15" x14ac:dyDescent="0.2">
      <c r="C49" s="8" t="s">
        <v>630</v>
      </c>
      <c r="D49" s="8"/>
      <c r="E49" s="305" t="str">
        <f>E37</f>
        <v>2023 UY</v>
      </c>
      <c r="F49" s="662"/>
      <c r="I49" s="8" t="s">
        <v>630</v>
      </c>
      <c r="J49" s="8"/>
      <c r="K49" s="305" t="str">
        <f>K37</f>
        <v>2022 UY</v>
      </c>
      <c r="L49" s="662"/>
    </row>
    <row r="50" spans="2:12" x14ac:dyDescent="0.2">
      <c r="B50" s="454">
        <v>1</v>
      </c>
      <c r="C50" s="142" t="s">
        <v>629</v>
      </c>
      <c r="D50" s="402" t="s">
        <v>631</v>
      </c>
      <c r="E50" s="115"/>
      <c r="H50" s="454">
        <v>1</v>
      </c>
      <c r="I50" s="142" t="s">
        <v>629</v>
      </c>
      <c r="J50" s="402" t="s">
        <v>631</v>
      </c>
      <c r="K50" s="117"/>
    </row>
    <row r="51" spans="2:12" ht="15" thickBot="1" x14ac:dyDescent="0.25"/>
    <row r="52" spans="2:12" ht="15.75" hidden="1" outlineLevel="1" thickBot="1" x14ac:dyDescent="0.25">
      <c r="B52" s="595"/>
      <c r="C52" s="599"/>
      <c r="D52" s="406"/>
      <c r="E52" s="303" t="s">
        <v>602</v>
      </c>
      <c r="F52" s="304" t="s">
        <v>603</v>
      </c>
      <c r="H52" s="595"/>
      <c r="I52" s="603"/>
      <c r="J52" s="406"/>
      <c r="K52" s="303" t="s">
        <v>602</v>
      </c>
      <c r="L52" s="304" t="s">
        <v>603</v>
      </c>
    </row>
    <row r="53" spans="2:12" ht="15" hidden="1" outlineLevel="1" x14ac:dyDescent="0.2">
      <c r="B53" s="600"/>
      <c r="C53" s="586">
        <f>C37</f>
        <v>2025</v>
      </c>
      <c r="D53" s="407" t="s">
        <v>192</v>
      </c>
      <c r="E53" s="305" t="str">
        <f>LEFT(F37,4)-1&amp;" UY"</f>
        <v>2022 UY</v>
      </c>
      <c r="F53" s="306" t="str">
        <f>E53</f>
        <v>2022 UY</v>
      </c>
      <c r="H53" s="600"/>
      <c r="I53" s="586">
        <f>C53-1</f>
        <v>2024</v>
      </c>
      <c r="J53" s="407" t="s">
        <v>192</v>
      </c>
      <c r="K53" s="303" t="str">
        <f>LEFT(K37,4)-1&amp;" UY"</f>
        <v>2021 UY</v>
      </c>
      <c r="L53" s="322" t="str">
        <f>K53</f>
        <v>2021 UY</v>
      </c>
    </row>
    <row r="54" spans="2:12" ht="15" hidden="1" outlineLevel="1" x14ac:dyDescent="0.2">
      <c r="B54" s="601"/>
      <c r="C54" s="602"/>
      <c r="D54" s="423"/>
      <c r="E54" s="305" t="s">
        <v>199</v>
      </c>
      <c r="F54" s="306" t="s">
        <v>200</v>
      </c>
      <c r="H54" s="601"/>
      <c r="I54" s="605"/>
      <c r="J54" s="423"/>
      <c r="K54" s="305" t="s">
        <v>199</v>
      </c>
      <c r="L54" s="306" t="s">
        <v>200</v>
      </c>
    </row>
    <row r="55" spans="2:12" hidden="1" outlineLevel="1" x14ac:dyDescent="0.2">
      <c r="B55" s="454">
        <v>1</v>
      </c>
      <c r="C55" s="142" t="s">
        <v>381</v>
      </c>
      <c r="D55" s="402" t="s">
        <v>604</v>
      </c>
      <c r="E55" s="115"/>
      <c r="F55" s="120"/>
      <c r="H55" s="454">
        <v>1</v>
      </c>
      <c r="I55" s="145" t="s">
        <v>381</v>
      </c>
      <c r="J55" s="402" t="s">
        <v>604</v>
      </c>
      <c r="K55" s="117"/>
      <c r="L55" s="121"/>
    </row>
    <row r="56" spans="2:12" hidden="1" outlineLevel="1" x14ac:dyDescent="0.2">
      <c r="B56" s="454">
        <v>2</v>
      </c>
      <c r="C56" s="142" t="s">
        <v>383</v>
      </c>
      <c r="D56" s="402" t="s">
        <v>604</v>
      </c>
      <c r="E56" s="115"/>
      <c r="F56" s="120"/>
      <c r="H56" s="454">
        <v>2</v>
      </c>
      <c r="I56" s="145" t="s">
        <v>383</v>
      </c>
      <c r="J56" s="402" t="s">
        <v>604</v>
      </c>
      <c r="K56" s="117"/>
      <c r="L56" s="121"/>
    </row>
    <row r="57" spans="2:12" hidden="1" outlineLevel="1" x14ac:dyDescent="0.2">
      <c r="B57" s="454">
        <v>3</v>
      </c>
      <c r="C57" s="142" t="s">
        <v>384</v>
      </c>
      <c r="D57" s="402" t="s">
        <v>604</v>
      </c>
      <c r="E57" s="115"/>
      <c r="F57" s="120"/>
      <c r="H57" s="454">
        <v>3</v>
      </c>
      <c r="I57" s="145" t="s">
        <v>384</v>
      </c>
      <c r="J57" s="402" t="s">
        <v>604</v>
      </c>
      <c r="K57" s="117"/>
      <c r="L57" s="121"/>
    </row>
    <row r="58" spans="2:12" hidden="1" outlineLevel="1" x14ac:dyDescent="0.2">
      <c r="B58" s="454">
        <v>4</v>
      </c>
      <c r="C58" s="142" t="s">
        <v>385</v>
      </c>
      <c r="D58" s="402" t="s">
        <v>604</v>
      </c>
      <c r="E58" s="115"/>
      <c r="F58" s="120"/>
      <c r="H58" s="454">
        <v>4</v>
      </c>
      <c r="I58" s="142" t="s">
        <v>385</v>
      </c>
      <c r="J58" s="402" t="s">
        <v>604</v>
      </c>
      <c r="K58" s="117"/>
      <c r="L58" s="121"/>
    </row>
    <row r="59" spans="2:12" hidden="1" outlineLevel="1" x14ac:dyDescent="0.2">
      <c r="B59" s="454">
        <v>5</v>
      </c>
      <c r="C59" s="142" t="s">
        <v>386</v>
      </c>
      <c r="D59" s="402" t="s">
        <v>604</v>
      </c>
      <c r="E59" s="115"/>
      <c r="F59" s="120"/>
      <c r="H59" s="454">
        <v>5</v>
      </c>
      <c r="I59" s="142" t="s">
        <v>386</v>
      </c>
      <c r="J59" s="402" t="s">
        <v>604</v>
      </c>
      <c r="K59" s="117"/>
      <c r="L59" s="121"/>
    </row>
    <row r="60" spans="2:12" hidden="1" outlineLevel="1" x14ac:dyDescent="0.2">
      <c r="B60" s="454">
        <v>6</v>
      </c>
      <c r="C60" s="142" t="s">
        <v>387</v>
      </c>
      <c r="D60" s="402" t="s">
        <v>604</v>
      </c>
      <c r="E60" s="115"/>
      <c r="F60" s="120"/>
      <c r="H60" s="454">
        <v>6</v>
      </c>
      <c r="I60" s="145" t="s">
        <v>387</v>
      </c>
      <c r="J60" s="402" t="s">
        <v>604</v>
      </c>
      <c r="K60" s="117"/>
      <c r="L60" s="121"/>
    </row>
    <row r="61" spans="2:12" hidden="1" outlineLevel="1" x14ac:dyDescent="0.2">
      <c r="B61" s="454">
        <v>7</v>
      </c>
      <c r="C61" s="142" t="s">
        <v>388</v>
      </c>
      <c r="D61" s="402" t="s">
        <v>604</v>
      </c>
      <c r="E61" s="115"/>
      <c r="F61" s="120"/>
      <c r="H61" s="454">
        <v>7</v>
      </c>
      <c r="I61" s="145" t="s">
        <v>388</v>
      </c>
      <c r="J61" s="402" t="s">
        <v>604</v>
      </c>
      <c r="K61" s="117"/>
      <c r="L61" s="121"/>
    </row>
    <row r="62" spans="2:12" hidden="1" outlineLevel="1" x14ac:dyDescent="0.2">
      <c r="B62" s="454">
        <v>8</v>
      </c>
      <c r="C62" s="142" t="s">
        <v>389</v>
      </c>
      <c r="D62" s="402" t="s">
        <v>604</v>
      </c>
      <c r="E62" s="115"/>
      <c r="F62" s="120"/>
      <c r="H62" s="454">
        <v>8</v>
      </c>
      <c r="I62" s="145" t="s">
        <v>389</v>
      </c>
      <c r="J62" s="402" t="s">
        <v>604</v>
      </c>
      <c r="K62" s="117"/>
      <c r="L62" s="121"/>
    </row>
    <row r="63" spans="2:12" ht="15.75" hidden="1" outlineLevel="1" thickBot="1" x14ac:dyDescent="0.25">
      <c r="B63" s="455">
        <v>9</v>
      </c>
      <c r="C63" s="143" t="s">
        <v>605</v>
      </c>
      <c r="D63" s="404" t="s">
        <v>604</v>
      </c>
      <c r="E63" s="162">
        <f>SUM(E55:E62)</f>
        <v>0</v>
      </c>
      <c r="F63" s="138">
        <f>SUM(F55:F62)</f>
        <v>0</v>
      </c>
      <c r="H63" s="455">
        <v>9</v>
      </c>
      <c r="I63" s="147" t="s">
        <v>605</v>
      </c>
      <c r="J63" s="404" t="s">
        <v>604</v>
      </c>
      <c r="K63" s="136">
        <f>SUM(K55:K62)</f>
        <v>0</v>
      </c>
      <c r="L63" s="138">
        <f t="shared" ref="L63" si="4">SUM(L55:L62)</f>
        <v>0</v>
      </c>
    </row>
    <row r="64" spans="2:12" ht="15" hidden="1" outlineLevel="1" x14ac:dyDescent="0.2">
      <c r="C64" s="8"/>
      <c r="D64" s="8"/>
      <c r="E64" s="661"/>
      <c r="F64" s="662"/>
      <c r="I64" s="8"/>
      <c r="J64" s="8"/>
      <c r="K64" s="661"/>
      <c r="L64" s="662"/>
    </row>
    <row r="65" spans="2:12" ht="15" hidden="1" outlineLevel="1" x14ac:dyDescent="0.2">
      <c r="C65" s="8" t="s">
        <v>630</v>
      </c>
      <c r="D65" s="8"/>
      <c r="E65" s="305" t="str">
        <f>E53</f>
        <v>2022 UY</v>
      </c>
      <c r="F65" s="662"/>
      <c r="I65" s="8" t="s">
        <v>630</v>
      </c>
      <c r="J65" s="8"/>
      <c r="K65" s="305" t="str">
        <f>K53</f>
        <v>2021 UY</v>
      </c>
      <c r="L65" s="662"/>
    </row>
    <row r="66" spans="2:12" hidden="1" outlineLevel="1" x14ac:dyDescent="0.2">
      <c r="B66" s="454">
        <v>1</v>
      </c>
      <c r="C66" s="142" t="s">
        <v>629</v>
      </c>
      <c r="D66" s="402" t="s">
        <v>631</v>
      </c>
      <c r="E66" s="115"/>
      <c r="H66" s="454">
        <v>1</v>
      </c>
      <c r="I66" s="142" t="s">
        <v>629</v>
      </c>
      <c r="J66" s="402" t="s">
        <v>631</v>
      </c>
      <c r="K66" s="117"/>
    </row>
    <row r="67" spans="2:12" ht="15" hidden="1" outlineLevel="1" thickBot="1" x14ac:dyDescent="0.25"/>
    <row r="68" spans="2:12" ht="15.75" hidden="1" outlineLevel="1" thickBot="1" x14ac:dyDescent="0.25">
      <c r="B68" s="595"/>
      <c r="C68" s="599"/>
      <c r="D68" s="406"/>
      <c r="E68" s="303" t="s">
        <v>602</v>
      </c>
      <c r="F68" s="304" t="s">
        <v>603</v>
      </c>
      <c r="H68" s="595"/>
      <c r="I68" s="603"/>
      <c r="J68" s="406"/>
      <c r="K68" s="303" t="s">
        <v>602</v>
      </c>
      <c r="L68" s="304" t="s">
        <v>603</v>
      </c>
    </row>
    <row r="69" spans="2:12" ht="15" hidden="1" outlineLevel="1" x14ac:dyDescent="0.2">
      <c r="B69" s="600"/>
      <c r="C69" s="586">
        <f>C53</f>
        <v>2025</v>
      </c>
      <c r="D69" s="407" t="s">
        <v>192</v>
      </c>
      <c r="E69" s="305" t="str">
        <f>LEFT(F53,4)-1&amp;" UY"</f>
        <v>2021 UY</v>
      </c>
      <c r="F69" s="306" t="str">
        <f>E69</f>
        <v>2021 UY</v>
      </c>
      <c r="H69" s="600"/>
      <c r="I69" s="586">
        <f>C69-1</f>
        <v>2024</v>
      </c>
      <c r="J69" s="407" t="s">
        <v>192</v>
      </c>
      <c r="K69" s="303" t="str">
        <f>LEFT(K53,4)-1&amp;" UY"</f>
        <v>2020 UY</v>
      </c>
      <c r="L69" s="322" t="str">
        <f>K69</f>
        <v>2020 UY</v>
      </c>
    </row>
    <row r="70" spans="2:12" ht="15" hidden="1" outlineLevel="1" x14ac:dyDescent="0.2">
      <c r="B70" s="601"/>
      <c r="C70" s="602"/>
      <c r="D70" s="423"/>
      <c r="E70" s="305" t="s">
        <v>392</v>
      </c>
      <c r="F70" s="306" t="s">
        <v>393</v>
      </c>
      <c r="H70" s="601"/>
      <c r="I70" s="605"/>
      <c r="J70" s="423"/>
      <c r="K70" s="305" t="s">
        <v>392</v>
      </c>
      <c r="L70" s="306" t="s">
        <v>393</v>
      </c>
    </row>
    <row r="71" spans="2:12" hidden="1" outlineLevel="1" x14ac:dyDescent="0.2">
      <c r="B71" s="454">
        <v>1</v>
      </c>
      <c r="C71" s="142" t="s">
        <v>381</v>
      </c>
      <c r="D71" s="402" t="s">
        <v>604</v>
      </c>
      <c r="E71" s="115"/>
      <c r="F71" s="120"/>
      <c r="H71" s="454">
        <v>1</v>
      </c>
      <c r="I71" s="145" t="s">
        <v>381</v>
      </c>
      <c r="J71" s="402" t="s">
        <v>604</v>
      </c>
      <c r="K71" s="117"/>
      <c r="L71" s="121"/>
    </row>
    <row r="72" spans="2:12" hidden="1" outlineLevel="1" x14ac:dyDescent="0.2">
      <c r="B72" s="454">
        <v>2</v>
      </c>
      <c r="C72" s="142" t="s">
        <v>383</v>
      </c>
      <c r="D72" s="402" t="s">
        <v>604</v>
      </c>
      <c r="E72" s="115"/>
      <c r="F72" s="120"/>
      <c r="H72" s="454">
        <v>2</v>
      </c>
      <c r="I72" s="145" t="s">
        <v>383</v>
      </c>
      <c r="J72" s="402" t="s">
        <v>604</v>
      </c>
      <c r="K72" s="117"/>
      <c r="L72" s="121"/>
    </row>
    <row r="73" spans="2:12" hidden="1" outlineLevel="1" x14ac:dyDescent="0.2">
      <c r="B73" s="454">
        <v>3</v>
      </c>
      <c r="C73" s="142" t="s">
        <v>384</v>
      </c>
      <c r="D73" s="402" t="s">
        <v>604</v>
      </c>
      <c r="E73" s="115"/>
      <c r="F73" s="120"/>
      <c r="H73" s="454">
        <v>3</v>
      </c>
      <c r="I73" s="145" t="s">
        <v>384</v>
      </c>
      <c r="J73" s="402" t="s">
        <v>604</v>
      </c>
      <c r="K73" s="117"/>
      <c r="L73" s="121"/>
    </row>
    <row r="74" spans="2:12" hidden="1" outlineLevel="1" x14ac:dyDescent="0.2">
      <c r="B74" s="454">
        <v>4</v>
      </c>
      <c r="C74" s="142" t="s">
        <v>385</v>
      </c>
      <c r="D74" s="402" t="s">
        <v>604</v>
      </c>
      <c r="E74" s="115"/>
      <c r="F74" s="120"/>
      <c r="H74" s="454">
        <v>4</v>
      </c>
      <c r="I74" s="142" t="s">
        <v>385</v>
      </c>
      <c r="J74" s="402" t="s">
        <v>604</v>
      </c>
      <c r="K74" s="117"/>
      <c r="L74" s="121"/>
    </row>
    <row r="75" spans="2:12" hidden="1" outlineLevel="1" x14ac:dyDescent="0.2">
      <c r="B75" s="454">
        <v>5</v>
      </c>
      <c r="C75" s="142" t="s">
        <v>386</v>
      </c>
      <c r="D75" s="402" t="s">
        <v>604</v>
      </c>
      <c r="E75" s="115"/>
      <c r="F75" s="120"/>
      <c r="H75" s="454">
        <v>5</v>
      </c>
      <c r="I75" s="142" t="s">
        <v>386</v>
      </c>
      <c r="J75" s="402" t="s">
        <v>604</v>
      </c>
      <c r="K75" s="117"/>
      <c r="L75" s="121"/>
    </row>
    <row r="76" spans="2:12" hidden="1" outlineLevel="1" x14ac:dyDescent="0.2">
      <c r="B76" s="454">
        <v>6</v>
      </c>
      <c r="C76" s="142" t="s">
        <v>387</v>
      </c>
      <c r="D76" s="402" t="s">
        <v>604</v>
      </c>
      <c r="E76" s="115"/>
      <c r="F76" s="120"/>
      <c r="H76" s="454">
        <v>6</v>
      </c>
      <c r="I76" s="145" t="s">
        <v>387</v>
      </c>
      <c r="J76" s="402" t="s">
        <v>604</v>
      </c>
      <c r="K76" s="117"/>
      <c r="L76" s="121"/>
    </row>
    <row r="77" spans="2:12" hidden="1" outlineLevel="1" x14ac:dyDescent="0.2">
      <c r="B77" s="454">
        <v>7</v>
      </c>
      <c r="C77" s="142" t="s">
        <v>388</v>
      </c>
      <c r="D77" s="402" t="s">
        <v>604</v>
      </c>
      <c r="E77" s="115"/>
      <c r="F77" s="120"/>
      <c r="H77" s="454">
        <v>7</v>
      </c>
      <c r="I77" s="145" t="s">
        <v>388</v>
      </c>
      <c r="J77" s="402" t="s">
        <v>604</v>
      </c>
      <c r="K77" s="117"/>
      <c r="L77" s="121"/>
    </row>
    <row r="78" spans="2:12" hidden="1" outlineLevel="1" x14ac:dyDescent="0.2">
      <c r="B78" s="454">
        <v>8</v>
      </c>
      <c r="C78" s="142" t="s">
        <v>389</v>
      </c>
      <c r="D78" s="402" t="s">
        <v>604</v>
      </c>
      <c r="E78" s="115"/>
      <c r="F78" s="120"/>
      <c r="H78" s="454">
        <v>8</v>
      </c>
      <c r="I78" s="145" t="s">
        <v>389</v>
      </c>
      <c r="J78" s="402" t="s">
        <v>604</v>
      </c>
      <c r="K78" s="117"/>
      <c r="L78" s="121"/>
    </row>
    <row r="79" spans="2:12" ht="15.75" hidden="1" outlineLevel="1" thickBot="1" x14ac:dyDescent="0.25">
      <c r="B79" s="455">
        <v>9</v>
      </c>
      <c r="C79" s="143" t="s">
        <v>605</v>
      </c>
      <c r="D79" s="404" t="s">
        <v>604</v>
      </c>
      <c r="E79" s="162">
        <f>SUM(E71:E78)</f>
        <v>0</v>
      </c>
      <c r="F79" s="138">
        <f>SUM(F71:F78)</f>
        <v>0</v>
      </c>
      <c r="H79" s="455">
        <v>9</v>
      </c>
      <c r="I79" s="147" t="s">
        <v>605</v>
      </c>
      <c r="J79" s="404" t="s">
        <v>604</v>
      </c>
      <c r="K79" s="136">
        <f>SUM(K71:K78)</f>
        <v>0</v>
      </c>
      <c r="L79" s="138">
        <f t="shared" ref="L79" si="5">SUM(L71:L78)</f>
        <v>0</v>
      </c>
    </row>
    <row r="80" spans="2:12" ht="15" hidden="1" outlineLevel="1" x14ac:dyDescent="0.2">
      <c r="C80" s="8"/>
      <c r="D80" s="8"/>
      <c r="E80" s="661"/>
      <c r="F80" s="662"/>
      <c r="I80" s="8"/>
      <c r="J80" s="8"/>
      <c r="K80" s="661"/>
      <c r="L80" s="662"/>
    </row>
    <row r="81" spans="2:12" ht="15" hidden="1" outlineLevel="1" x14ac:dyDescent="0.2">
      <c r="C81" s="8" t="s">
        <v>630</v>
      </c>
      <c r="D81" s="8"/>
      <c r="E81" s="305" t="str">
        <f>E69</f>
        <v>2021 UY</v>
      </c>
      <c r="F81" s="662"/>
      <c r="I81" s="8" t="s">
        <v>630</v>
      </c>
      <c r="J81" s="8"/>
      <c r="K81" s="305" t="str">
        <f>K69</f>
        <v>2020 UY</v>
      </c>
      <c r="L81" s="662"/>
    </row>
    <row r="82" spans="2:12" hidden="1" outlineLevel="1" x14ac:dyDescent="0.2">
      <c r="B82" s="454">
        <v>1</v>
      </c>
      <c r="C82" s="142" t="s">
        <v>629</v>
      </c>
      <c r="D82" s="402" t="s">
        <v>631</v>
      </c>
      <c r="E82" s="115"/>
      <c r="H82" s="454">
        <v>1</v>
      </c>
      <c r="I82" s="142" t="s">
        <v>629</v>
      </c>
      <c r="J82" s="402" t="s">
        <v>631</v>
      </c>
      <c r="K82" s="117"/>
    </row>
    <row r="83" spans="2:12" ht="15" hidden="1" outlineLevel="1" thickBot="1" x14ac:dyDescent="0.25"/>
    <row r="84" spans="2:12" ht="15.75" hidden="1" outlineLevel="1" thickBot="1" x14ac:dyDescent="0.25">
      <c r="B84" s="595"/>
      <c r="C84" s="599"/>
      <c r="D84" s="406"/>
      <c r="E84" s="303" t="s">
        <v>602</v>
      </c>
      <c r="F84" s="304" t="s">
        <v>603</v>
      </c>
      <c r="H84" s="595"/>
      <c r="I84" s="603"/>
      <c r="J84" s="406"/>
      <c r="K84" s="303" t="s">
        <v>602</v>
      </c>
      <c r="L84" s="304" t="s">
        <v>603</v>
      </c>
    </row>
    <row r="85" spans="2:12" ht="15" hidden="1" outlineLevel="1" x14ac:dyDescent="0.2">
      <c r="B85" s="600"/>
      <c r="C85" s="586">
        <f>C69</f>
        <v>2025</v>
      </c>
      <c r="D85" s="407" t="s">
        <v>192</v>
      </c>
      <c r="E85" s="305" t="str">
        <f>LEFT(F69,4)-1&amp;" UY"</f>
        <v>2020 UY</v>
      </c>
      <c r="F85" s="306" t="str">
        <f>E85</f>
        <v>2020 UY</v>
      </c>
      <c r="H85" s="600"/>
      <c r="I85" s="586">
        <f>C85-1</f>
        <v>2024</v>
      </c>
      <c r="J85" s="407" t="s">
        <v>192</v>
      </c>
      <c r="K85" s="303" t="str">
        <f>LEFT(K69,4)-1&amp;" UY"</f>
        <v>2019 UY</v>
      </c>
      <c r="L85" s="322" t="str">
        <f>K85</f>
        <v>2019 UY</v>
      </c>
    </row>
    <row r="86" spans="2:12" ht="15" hidden="1" outlineLevel="1" x14ac:dyDescent="0.2">
      <c r="B86" s="601"/>
      <c r="C86" s="602"/>
      <c r="D86" s="423"/>
      <c r="E86" s="305" t="s">
        <v>394</v>
      </c>
      <c r="F86" s="306" t="s">
        <v>395</v>
      </c>
      <c r="H86" s="601"/>
      <c r="I86" s="605"/>
      <c r="J86" s="423"/>
      <c r="K86" s="305" t="s">
        <v>394</v>
      </c>
      <c r="L86" s="306" t="s">
        <v>395</v>
      </c>
    </row>
    <row r="87" spans="2:12" hidden="1" outlineLevel="1" x14ac:dyDescent="0.2">
      <c r="B87" s="454">
        <v>1</v>
      </c>
      <c r="C87" s="142" t="s">
        <v>381</v>
      </c>
      <c r="D87" s="402" t="s">
        <v>604</v>
      </c>
      <c r="E87" s="115"/>
      <c r="F87" s="120"/>
      <c r="H87" s="454">
        <v>1</v>
      </c>
      <c r="I87" s="145" t="s">
        <v>381</v>
      </c>
      <c r="J87" s="402" t="s">
        <v>604</v>
      </c>
      <c r="K87" s="117"/>
      <c r="L87" s="121"/>
    </row>
    <row r="88" spans="2:12" hidden="1" outlineLevel="1" x14ac:dyDescent="0.2">
      <c r="B88" s="454">
        <v>2</v>
      </c>
      <c r="C88" s="142" t="s">
        <v>383</v>
      </c>
      <c r="D88" s="402" t="s">
        <v>604</v>
      </c>
      <c r="E88" s="115"/>
      <c r="F88" s="120"/>
      <c r="H88" s="454">
        <v>2</v>
      </c>
      <c r="I88" s="145" t="s">
        <v>383</v>
      </c>
      <c r="J88" s="402" t="s">
        <v>604</v>
      </c>
      <c r="K88" s="117"/>
      <c r="L88" s="121"/>
    </row>
    <row r="89" spans="2:12" hidden="1" outlineLevel="1" x14ac:dyDescent="0.2">
      <c r="B89" s="454">
        <v>3</v>
      </c>
      <c r="C89" s="142" t="s">
        <v>384</v>
      </c>
      <c r="D89" s="402" t="s">
        <v>604</v>
      </c>
      <c r="E89" s="115"/>
      <c r="F89" s="120"/>
      <c r="H89" s="454">
        <v>3</v>
      </c>
      <c r="I89" s="145" t="s">
        <v>384</v>
      </c>
      <c r="J89" s="402" t="s">
        <v>604</v>
      </c>
      <c r="K89" s="117"/>
      <c r="L89" s="121"/>
    </row>
    <row r="90" spans="2:12" hidden="1" outlineLevel="1" x14ac:dyDescent="0.2">
      <c r="B90" s="454">
        <v>4</v>
      </c>
      <c r="C90" s="142" t="s">
        <v>385</v>
      </c>
      <c r="D90" s="402" t="s">
        <v>604</v>
      </c>
      <c r="E90" s="115"/>
      <c r="F90" s="120"/>
      <c r="H90" s="454">
        <v>4</v>
      </c>
      <c r="I90" s="145" t="s">
        <v>386</v>
      </c>
      <c r="J90" s="402" t="s">
        <v>604</v>
      </c>
      <c r="K90" s="117"/>
      <c r="L90" s="121"/>
    </row>
    <row r="91" spans="2:12" hidden="1" outlineLevel="1" x14ac:dyDescent="0.2">
      <c r="B91" s="454">
        <v>5</v>
      </c>
      <c r="C91" s="142" t="s">
        <v>386</v>
      </c>
      <c r="D91" s="402" t="s">
        <v>604</v>
      </c>
      <c r="E91" s="115"/>
      <c r="F91" s="120"/>
      <c r="H91" s="454">
        <v>5</v>
      </c>
      <c r="I91" s="145" t="s">
        <v>293</v>
      </c>
      <c r="J91" s="402" t="s">
        <v>604</v>
      </c>
      <c r="K91" s="117"/>
      <c r="L91" s="121"/>
    </row>
    <row r="92" spans="2:12" hidden="1" outlineLevel="1" x14ac:dyDescent="0.2">
      <c r="B92" s="454">
        <v>6</v>
      </c>
      <c r="C92" s="142" t="s">
        <v>387</v>
      </c>
      <c r="D92" s="402" t="s">
        <v>604</v>
      </c>
      <c r="E92" s="115"/>
      <c r="F92" s="120"/>
      <c r="H92" s="454">
        <v>6</v>
      </c>
      <c r="I92" s="145" t="s">
        <v>387</v>
      </c>
      <c r="J92" s="402" t="s">
        <v>604</v>
      </c>
      <c r="K92" s="117"/>
      <c r="L92" s="121"/>
    </row>
    <row r="93" spans="2:12" hidden="1" outlineLevel="1" x14ac:dyDescent="0.2">
      <c r="B93" s="454">
        <v>7</v>
      </c>
      <c r="C93" s="142" t="s">
        <v>388</v>
      </c>
      <c r="D93" s="402" t="s">
        <v>604</v>
      </c>
      <c r="E93" s="115"/>
      <c r="F93" s="120"/>
      <c r="H93" s="454">
        <v>7</v>
      </c>
      <c r="I93" s="145" t="s">
        <v>388</v>
      </c>
      <c r="J93" s="402" t="s">
        <v>604</v>
      </c>
      <c r="K93" s="117"/>
      <c r="L93" s="121"/>
    </row>
    <row r="94" spans="2:12" hidden="1" outlineLevel="1" x14ac:dyDescent="0.2">
      <c r="B94" s="454">
        <v>8</v>
      </c>
      <c r="C94" s="142" t="s">
        <v>389</v>
      </c>
      <c r="D94" s="402" t="s">
        <v>604</v>
      </c>
      <c r="E94" s="115"/>
      <c r="F94" s="120"/>
      <c r="H94" s="454">
        <v>8</v>
      </c>
      <c r="I94" s="145" t="s">
        <v>389</v>
      </c>
      <c r="J94" s="402" t="s">
        <v>604</v>
      </c>
      <c r="K94" s="117"/>
      <c r="L94" s="121"/>
    </row>
    <row r="95" spans="2:12" ht="15.75" hidden="1" outlineLevel="1" thickBot="1" x14ac:dyDescent="0.25">
      <c r="B95" s="455">
        <v>9</v>
      </c>
      <c r="C95" s="143" t="s">
        <v>605</v>
      </c>
      <c r="D95" s="404" t="s">
        <v>604</v>
      </c>
      <c r="E95" s="162">
        <f>SUM(E87:E94)</f>
        <v>0</v>
      </c>
      <c r="F95" s="138">
        <f>SUM(F87:F94)</f>
        <v>0</v>
      </c>
      <c r="H95" s="455">
        <v>9</v>
      </c>
      <c r="I95" s="147" t="s">
        <v>605</v>
      </c>
      <c r="J95" s="404" t="s">
        <v>604</v>
      </c>
      <c r="K95" s="136">
        <f>SUM(K87:K94)</f>
        <v>0</v>
      </c>
      <c r="L95" s="138">
        <f t="shared" ref="L95" si="6">SUM(L87:L94)</f>
        <v>0</v>
      </c>
    </row>
    <row r="96" spans="2:12" ht="15" hidden="1" outlineLevel="1" x14ac:dyDescent="0.2">
      <c r="C96" s="8"/>
      <c r="D96" s="8"/>
      <c r="E96" s="661"/>
      <c r="F96" s="662"/>
      <c r="I96" s="8"/>
      <c r="J96" s="8"/>
      <c r="K96" s="661"/>
      <c r="L96" s="662"/>
    </row>
    <row r="97" spans="2:12" ht="15" hidden="1" outlineLevel="1" x14ac:dyDescent="0.2">
      <c r="C97" s="8" t="s">
        <v>630</v>
      </c>
      <c r="D97" s="8"/>
      <c r="E97" s="305" t="str">
        <f>E85</f>
        <v>2020 UY</v>
      </c>
      <c r="F97" s="662"/>
      <c r="I97" s="8" t="s">
        <v>630</v>
      </c>
      <c r="J97" s="8"/>
      <c r="K97" s="305" t="str">
        <f>K85</f>
        <v>2019 UY</v>
      </c>
      <c r="L97" s="662"/>
    </row>
    <row r="98" spans="2:12" hidden="1" outlineLevel="1" x14ac:dyDescent="0.2">
      <c r="B98" s="454">
        <v>1</v>
      </c>
      <c r="C98" s="142" t="s">
        <v>629</v>
      </c>
      <c r="D98" s="402" t="s">
        <v>631</v>
      </c>
      <c r="E98" s="115"/>
      <c r="H98" s="454">
        <v>1</v>
      </c>
      <c r="I98" s="142" t="s">
        <v>629</v>
      </c>
      <c r="J98" s="402" t="s">
        <v>631</v>
      </c>
      <c r="K98" s="117"/>
    </row>
    <row r="99" spans="2:12" ht="15" hidden="1" outlineLevel="1" thickBot="1" x14ac:dyDescent="0.25"/>
    <row r="100" spans="2:12" ht="15.75" hidden="1" outlineLevel="1" thickBot="1" x14ac:dyDescent="0.25">
      <c r="B100" s="595"/>
      <c r="C100" s="599"/>
      <c r="D100" s="406"/>
      <c r="E100" s="303" t="s">
        <v>602</v>
      </c>
      <c r="F100" s="304" t="s">
        <v>603</v>
      </c>
      <c r="H100" s="595"/>
      <c r="I100" s="603"/>
      <c r="J100" s="406"/>
      <c r="K100" s="303" t="s">
        <v>602</v>
      </c>
      <c r="L100" s="304" t="s">
        <v>603</v>
      </c>
    </row>
    <row r="101" spans="2:12" ht="15" hidden="1" outlineLevel="1" x14ac:dyDescent="0.2">
      <c r="B101" s="600"/>
      <c r="C101" s="586">
        <f>C85</f>
        <v>2025</v>
      </c>
      <c r="D101" s="407" t="s">
        <v>192</v>
      </c>
      <c r="E101" s="305" t="str">
        <f>LEFT(F85,4)-1&amp;" UY"</f>
        <v>2019 UY</v>
      </c>
      <c r="F101" s="306" t="str">
        <f>E101</f>
        <v>2019 UY</v>
      </c>
      <c r="H101" s="600"/>
      <c r="I101" s="586">
        <f>C101-1</f>
        <v>2024</v>
      </c>
      <c r="J101" s="407" t="s">
        <v>192</v>
      </c>
      <c r="K101" s="303" t="str">
        <f>LEFT(K85,4)-1&amp;" UY"</f>
        <v>2018 UY</v>
      </c>
      <c r="L101" s="322" t="str">
        <f>K101</f>
        <v>2018 UY</v>
      </c>
    </row>
    <row r="102" spans="2:12" ht="15" hidden="1" outlineLevel="1" x14ac:dyDescent="0.2">
      <c r="B102" s="601"/>
      <c r="C102" s="602"/>
      <c r="D102" s="423"/>
      <c r="E102" s="305" t="s">
        <v>396</v>
      </c>
      <c r="F102" s="306" t="s">
        <v>397</v>
      </c>
      <c r="H102" s="601"/>
      <c r="I102" s="605"/>
      <c r="J102" s="423"/>
      <c r="K102" s="305" t="s">
        <v>396</v>
      </c>
      <c r="L102" s="306" t="s">
        <v>397</v>
      </c>
    </row>
    <row r="103" spans="2:12" hidden="1" outlineLevel="1" x14ac:dyDescent="0.2">
      <c r="B103" s="454">
        <v>1</v>
      </c>
      <c r="C103" s="142" t="s">
        <v>381</v>
      </c>
      <c r="D103" s="402" t="s">
        <v>604</v>
      </c>
      <c r="E103" s="115"/>
      <c r="F103" s="120"/>
      <c r="H103" s="454">
        <v>1</v>
      </c>
      <c r="I103" s="145" t="s">
        <v>381</v>
      </c>
      <c r="J103" s="402" t="s">
        <v>604</v>
      </c>
      <c r="K103" s="117"/>
      <c r="L103" s="121"/>
    </row>
    <row r="104" spans="2:12" hidden="1" outlineLevel="1" x14ac:dyDescent="0.2">
      <c r="B104" s="454">
        <v>2</v>
      </c>
      <c r="C104" s="142" t="s">
        <v>383</v>
      </c>
      <c r="D104" s="402" t="s">
        <v>604</v>
      </c>
      <c r="E104" s="115"/>
      <c r="F104" s="120"/>
      <c r="H104" s="454">
        <v>2</v>
      </c>
      <c r="I104" s="145" t="s">
        <v>383</v>
      </c>
      <c r="J104" s="402" t="s">
        <v>604</v>
      </c>
      <c r="K104" s="117"/>
      <c r="L104" s="121"/>
    </row>
    <row r="105" spans="2:12" hidden="1" outlineLevel="1" x14ac:dyDescent="0.2">
      <c r="B105" s="454">
        <v>3</v>
      </c>
      <c r="C105" s="142" t="s">
        <v>384</v>
      </c>
      <c r="D105" s="402" t="s">
        <v>604</v>
      </c>
      <c r="E105" s="115"/>
      <c r="F105" s="120"/>
      <c r="H105" s="454">
        <v>3</v>
      </c>
      <c r="I105" s="145" t="s">
        <v>384</v>
      </c>
      <c r="J105" s="402" t="s">
        <v>604</v>
      </c>
      <c r="K105" s="117"/>
      <c r="L105" s="121"/>
    </row>
    <row r="106" spans="2:12" hidden="1" outlineLevel="1" x14ac:dyDescent="0.2">
      <c r="B106" s="454">
        <v>4</v>
      </c>
      <c r="C106" s="142" t="s">
        <v>385</v>
      </c>
      <c r="D106" s="402" t="s">
        <v>604</v>
      </c>
      <c r="E106" s="115"/>
      <c r="F106" s="120"/>
      <c r="H106" s="454">
        <v>4</v>
      </c>
      <c r="I106" s="142" t="s">
        <v>385</v>
      </c>
      <c r="J106" s="402" t="s">
        <v>604</v>
      </c>
      <c r="K106" s="117"/>
      <c r="L106" s="121"/>
    </row>
    <row r="107" spans="2:12" hidden="1" outlineLevel="1" x14ac:dyDescent="0.2">
      <c r="B107" s="454">
        <v>5</v>
      </c>
      <c r="C107" s="142" t="s">
        <v>386</v>
      </c>
      <c r="D107" s="402" t="s">
        <v>604</v>
      </c>
      <c r="E107" s="115"/>
      <c r="F107" s="120"/>
      <c r="H107" s="454">
        <v>5</v>
      </c>
      <c r="I107" s="142" t="s">
        <v>386</v>
      </c>
      <c r="J107" s="402" t="s">
        <v>604</v>
      </c>
      <c r="K107" s="117"/>
      <c r="L107" s="121"/>
    </row>
    <row r="108" spans="2:12" hidden="1" outlineLevel="1" x14ac:dyDescent="0.2">
      <c r="B108" s="454">
        <v>6</v>
      </c>
      <c r="C108" s="142" t="s">
        <v>387</v>
      </c>
      <c r="D108" s="402" t="s">
        <v>604</v>
      </c>
      <c r="E108" s="115"/>
      <c r="F108" s="120"/>
      <c r="H108" s="454">
        <v>6</v>
      </c>
      <c r="I108" s="145" t="s">
        <v>387</v>
      </c>
      <c r="J108" s="402" t="s">
        <v>604</v>
      </c>
      <c r="K108" s="117"/>
      <c r="L108" s="121"/>
    </row>
    <row r="109" spans="2:12" hidden="1" outlineLevel="1" x14ac:dyDescent="0.2">
      <c r="B109" s="454">
        <v>7</v>
      </c>
      <c r="C109" s="142" t="s">
        <v>388</v>
      </c>
      <c r="D109" s="402" t="s">
        <v>604</v>
      </c>
      <c r="E109" s="115"/>
      <c r="F109" s="120"/>
      <c r="H109" s="454">
        <v>7</v>
      </c>
      <c r="I109" s="145" t="s">
        <v>388</v>
      </c>
      <c r="J109" s="402" t="s">
        <v>604</v>
      </c>
      <c r="K109" s="117"/>
      <c r="L109" s="121"/>
    </row>
    <row r="110" spans="2:12" hidden="1" outlineLevel="1" x14ac:dyDescent="0.2">
      <c r="B110" s="454">
        <v>8</v>
      </c>
      <c r="C110" s="142" t="s">
        <v>389</v>
      </c>
      <c r="D110" s="402" t="s">
        <v>604</v>
      </c>
      <c r="E110" s="115"/>
      <c r="F110" s="120"/>
      <c r="H110" s="454">
        <v>8</v>
      </c>
      <c r="I110" s="145" t="s">
        <v>389</v>
      </c>
      <c r="J110" s="402" t="s">
        <v>604</v>
      </c>
      <c r="K110" s="117"/>
      <c r="L110" s="121"/>
    </row>
    <row r="111" spans="2:12" ht="15.75" hidden="1" outlineLevel="1" thickBot="1" x14ac:dyDescent="0.25">
      <c r="B111" s="455">
        <v>9</v>
      </c>
      <c r="C111" s="143" t="s">
        <v>605</v>
      </c>
      <c r="D111" s="404" t="s">
        <v>604</v>
      </c>
      <c r="E111" s="162">
        <f>SUM(E103:E110)</f>
        <v>0</v>
      </c>
      <c r="F111" s="138">
        <f>SUM(F103:F110)</f>
        <v>0</v>
      </c>
      <c r="H111" s="455">
        <v>9</v>
      </c>
      <c r="I111" s="147" t="s">
        <v>605</v>
      </c>
      <c r="J111" s="404" t="s">
        <v>604</v>
      </c>
      <c r="K111" s="136">
        <f>SUM(K103:K110)</f>
        <v>0</v>
      </c>
      <c r="L111" s="138">
        <f t="shared" ref="L111" si="7">SUM(L103:L110)</f>
        <v>0</v>
      </c>
    </row>
    <row r="112" spans="2:12" ht="15" hidden="1" outlineLevel="1" x14ac:dyDescent="0.2">
      <c r="C112" s="8"/>
      <c r="D112" s="8"/>
      <c r="E112" s="661"/>
      <c r="F112" s="662"/>
      <c r="I112" s="8"/>
      <c r="J112" s="8"/>
      <c r="K112" s="661"/>
      <c r="L112" s="662"/>
    </row>
    <row r="113" spans="2:12" ht="15" hidden="1" outlineLevel="1" x14ac:dyDescent="0.2">
      <c r="C113" s="8" t="s">
        <v>630</v>
      </c>
      <c r="D113" s="8"/>
      <c r="E113" s="305" t="str">
        <f>E101</f>
        <v>2019 UY</v>
      </c>
      <c r="F113" s="662"/>
      <c r="I113" s="8" t="s">
        <v>630</v>
      </c>
      <c r="J113" s="8"/>
      <c r="K113" s="305" t="str">
        <f>K101</f>
        <v>2018 UY</v>
      </c>
      <c r="L113" s="662"/>
    </row>
    <row r="114" spans="2:12" hidden="1" outlineLevel="1" x14ac:dyDescent="0.2">
      <c r="B114" s="454">
        <v>1</v>
      </c>
      <c r="C114" s="142" t="s">
        <v>629</v>
      </c>
      <c r="D114" s="402" t="s">
        <v>631</v>
      </c>
      <c r="E114" s="115"/>
      <c r="H114" s="454">
        <v>1</v>
      </c>
      <c r="I114" s="142" t="s">
        <v>629</v>
      </c>
      <c r="J114" s="402" t="s">
        <v>631</v>
      </c>
      <c r="K114" s="117"/>
    </row>
    <row r="115" spans="2:12" ht="15" hidden="1" outlineLevel="1" thickBot="1" x14ac:dyDescent="0.25"/>
    <row r="116" spans="2:12" ht="15" collapsed="1" x14ac:dyDescent="0.2">
      <c r="B116" s="595"/>
      <c r="C116" s="599"/>
      <c r="D116" s="406"/>
      <c r="E116" s="303" t="s">
        <v>602</v>
      </c>
      <c r="F116" s="304" t="s">
        <v>603</v>
      </c>
      <c r="H116" s="595"/>
      <c r="I116" s="603"/>
      <c r="J116" s="406"/>
      <c r="K116" s="303" t="s">
        <v>602</v>
      </c>
      <c r="L116" s="304" t="s">
        <v>603</v>
      </c>
    </row>
    <row r="117" spans="2:12" ht="15" x14ac:dyDescent="0.2">
      <c r="B117" s="600"/>
      <c r="C117" s="586">
        <f>C101</f>
        <v>2025</v>
      </c>
      <c r="D117" s="407" t="s">
        <v>192</v>
      </c>
      <c r="E117" s="305" t="str">
        <f>'Key inputs'!F34</f>
        <v>Total</v>
      </c>
      <c r="F117" s="306" t="str">
        <f>E117</f>
        <v>Total</v>
      </c>
      <c r="H117" s="600"/>
      <c r="I117" s="586">
        <f>C117-1</f>
        <v>2024</v>
      </c>
      <c r="J117" s="407" t="s">
        <v>192</v>
      </c>
      <c r="K117" s="305" t="s">
        <v>98</v>
      </c>
      <c r="L117" s="306" t="s">
        <v>98</v>
      </c>
    </row>
    <row r="118" spans="2:12" ht="15" x14ac:dyDescent="0.2">
      <c r="B118" s="601"/>
      <c r="C118" s="602"/>
      <c r="D118" s="423"/>
      <c r="E118" s="305" t="s">
        <v>398</v>
      </c>
      <c r="F118" s="306" t="s">
        <v>399</v>
      </c>
      <c r="H118" s="601"/>
      <c r="I118" s="605"/>
      <c r="J118" s="423"/>
      <c r="K118" s="305" t="s">
        <v>398</v>
      </c>
      <c r="L118" s="306" t="s">
        <v>399</v>
      </c>
    </row>
    <row r="119" spans="2:12" x14ac:dyDescent="0.2">
      <c r="B119" s="454">
        <v>1</v>
      </c>
      <c r="C119" s="142" t="s">
        <v>381</v>
      </c>
      <c r="D119" s="402" t="s">
        <v>604</v>
      </c>
      <c r="E119" s="165">
        <f t="shared" ref="E119:F127" si="8">SUM(E7,E23,E39,E55,E71,E87,E103)</f>
        <v>0</v>
      </c>
      <c r="F119" s="167">
        <f t="shared" si="8"/>
        <v>0</v>
      </c>
      <c r="H119" s="454">
        <v>1</v>
      </c>
      <c r="I119" s="145" t="s">
        <v>381</v>
      </c>
      <c r="J119" s="402" t="s">
        <v>604</v>
      </c>
      <c r="K119" s="165">
        <f t="shared" ref="K119:L126" si="9">SUM(K7,K23,K39,K55,K71,K87,K103)</f>
        <v>0</v>
      </c>
      <c r="L119" s="167">
        <f t="shared" si="9"/>
        <v>0</v>
      </c>
    </row>
    <row r="120" spans="2:12" x14ac:dyDescent="0.2">
      <c r="B120" s="454">
        <v>2</v>
      </c>
      <c r="C120" s="142" t="s">
        <v>383</v>
      </c>
      <c r="D120" s="402" t="s">
        <v>604</v>
      </c>
      <c r="E120" s="165">
        <f t="shared" si="8"/>
        <v>0</v>
      </c>
      <c r="F120" s="167">
        <f t="shared" si="8"/>
        <v>0</v>
      </c>
      <c r="H120" s="454">
        <v>2</v>
      </c>
      <c r="I120" s="145" t="s">
        <v>383</v>
      </c>
      <c r="J120" s="402" t="s">
        <v>604</v>
      </c>
      <c r="K120" s="165">
        <f t="shared" si="9"/>
        <v>0</v>
      </c>
      <c r="L120" s="167">
        <f t="shared" si="9"/>
        <v>0</v>
      </c>
    </row>
    <row r="121" spans="2:12" x14ac:dyDescent="0.2">
      <c r="B121" s="454">
        <v>3</v>
      </c>
      <c r="C121" s="142" t="s">
        <v>384</v>
      </c>
      <c r="D121" s="402" t="s">
        <v>604</v>
      </c>
      <c r="E121" s="165">
        <f t="shared" si="8"/>
        <v>0</v>
      </c>
      <c r="F121" s="167">
        <f t="shared" si="8"/>
        <v>0</v>
      </c>
      <c r="H121" s="454">
        <v>3</v>
      </c>
      <c r="I121" s="145" t="s">
        <v>384</v>
      </c>
      <c r="J121" s="402" t="s">
        <v>604</v>
      </c>
      <c r="K121" s="165">
        <f t="shared" si="9"/>
        <v>0</v>
      </c>
      <c r="L121" s="167">
        <f t="shared" si="9"/>
        <v>0</v>
      </c>
    </row>
    <row r="122" spans="2:12" x14ac:dyDescent="0.2">
      <c r="B122" s="454">
        <v>4</v>
      </c>
      <c r="C122" s="142" t="s">
        <v>385</v>
      </c>
      <c r="D122" s="402" t="s">
        <v>604</v>
      </c>
      <c r="E122" s="165">
        <f t="shared" si="8"/>
        <v>0</v>
      </c>
      <c r="F122" s="167">
        <f t="shared" si="8"/>
        <v>0</v>
      </c>
      <c r="H122" s="454">
        <v>4</v>
      </c>
      <c r="I122" s="142" t="s">
        <v>385</v>
      </c>
      <c r="J122" s="402" t="s">
        <v>604</v>
      </c>
      <c r="K122" s="165">
        <f t="shared" si="9"/>
        <v>0</v>
      </c>
      <c r="L122" s="167">
        <f t="shared" si="9"/>
        <v>0</v>
      </c>
    </row>
    <row r="123" spans="2:12" x14ac:dyDescent="0.2">
      <c r="B123" s="454">
        <v>5</v>
      </c>
      <c r="C123" s="142" t="s">
        <v>386</v>
      </c>
      <c r="D123" s="402" t="s">
        <v>604</v>
      </c>
      <c r="E123" s="165">
        <f t="shared" si="8"/>
        <v>0</v>
      </c>
      <c r="F123" s="167">
        <f t="shared" si="8"/>
        <v>0</v>
      </c>
      <c r="H123" s="454">
        <v>5</v>
      </c>
      <c r="I123" s="142" t="s">
        <v>386</v>
      </c>
      <c r="J123" s="402" t="s">
        <v>604</v>
      </c>
      <c r="K123" s="165">
        <f t="shared" si="9"/>
        <v>0</v>
      </c>
      <c r="L123" s="167">
        <f t="shared" si="9"/>
        <v>0</v>
      </c>
    </row>
    <row r="124" spans="2:12" x14ac:dyDescent="0.2">
      <c r="B124" s="454">
        <v>6</v>
      </c>
      <c r="C124" s="142" t="s">
        <v>387</v>
      </c>
      <c r="D124" s="402" t="s">
        <v>604</v>
      </c>
      <c r="E124" s="165">
        <f t="shared" si="8"/>
        <v>0</v>
      </c>
      <c r="F124" s="167">
        <f t="shared" si="8"/>
        <v>0</v>
      </c>
      <c r="H124" s="454">
        <v>6</v>
      </c>
      <c r="I124" s="145" t="s">
        <v>387</v>
      </c>
      <c r="J124" s="402" t="s">
        <v>604</v>
      </c>
      <c r="K124" s="165">
        <f t="shared" si="9"/>
        <v>0</v>
      </c>
      <c r="L124" s="167">
        <f t="shared" si="9"/>
        <v>0</v>
      </c>
    </row>
    <row r="125" spans="2:12" x14ac:dyDescent="0.2">
      <c r="B125" s="454">
        <v>7</v>
      </c>
      <c r="C125" s="142" t="s">
        <v>388</v>
      </c>
      <c r="D125" s="402" t="s">
        <v>604</v>
      </c>
      <c r="E125" s="165">
        <f t="shared" si="8"/>
        <v>0</v>
      </c>
      <c r="F125" s="167">
        <f t="shared" si="8"/>
        <v>0</v>
      </c>
      <c r="H125" s="454">
        <v>7</v>
      </c>
      <c r="I125" s="145" t="s">
        <v>388</v>
      </c>
      <c r="J125" s="402" t="s">
        <v>604</v>
      </c>
      <c r="K125" s="165">
        <f t="shared" si="9"/>
        <v>0</v>
      </c>
      <c r="L125" s="167">
        <f t="shared" si="9"/>
        <v>0</v>
      </c>
    </row>
    <row r="126" spans="2:12" x14ac:dyDescent="0.2">
      <c r="B126" s="454">
        <v>8</v>
      </c>
      <c r="C126" s="142" t="s">
        <v>389</v>
      </c>
      <c r="D126" s="402" t="s">
        <v>604</v>
      </c>
      <c r="E126" s="165">
        <f t="shared" si="8"/>
        <v>0</v>
      </c>
      <c r="F126" s="167">
        <f t="shared" si="8"/>
        <v>0</v>
      </c>
      <c r="H126" s="454">
        <v>8</v>
      </c>
      <c r="I126" s="145" t="s">
        <v>389</v>
      </c>
      <c r="J126" s="402" t="s">
        <v>604</v>
      </c>
      <c r="K126" s="165">
        <f t="shared" si="9"/>
        <v>0</v>
      </c>
      <c r="L126" s="167">
        <f t="shared" si="9"/>
        <v>0</v>
      </c>
    </row>
    <row r="127" spans="2:12" ht="15.75" thickBot="1" x14ac:dyDescent="0.25">
      <c r="B127" s="455">
        <v>9</v>
      </c>
      <c r="C127" s="143" t="s">
        <v>605</v>
      </c>
      <c r="D127" s="404" t="s">
        <v>604</v>
      </c>
      <c r="E127" s="162">
        <f t="shared" si="8"/>
        <v>0</v>
      </c>
      <c r="F127" s="138">
        <f t="shared" si="8"/>
        <v>0</v>
      </c>
      <c r="H127" s="455">
        <v>9</v>
      </c>
      <c r="I127" s="147" t="s">
        <v>605</v>
      </c>
      <c r="J127" s="404" t="s">
        <v>604</v>
      </c>
      <c r="K127" s="136">
        <f>SUM(K119:K126)</f>
        <v>0</v>
      </c>
      <c r="L127" s="138">
        <f t="shared" ref="L127" si="10">SUM(L119:L126)</f>
        <v>0</v>
      </c>
    </row>
    <row r="128" spans="2:12" ht="15" x14ac:dyDescent="0.2">
      <c r="C128" s="8"/>
      <c r="D128" s="8"/>
      <c r="E128" s="661"/>
      <c r="F128" s="662"/>
      <c r="I128" s="8"/>
      <c r="J128" s="8"/>
      <c r="K128" s="661"/>
      <c r="L128" s="662"/>
    </row>
    <row r="129" spans="2:12" ht="15" x14ac:dyDescent="0.2">
      <c r="C129" s="8" t="s">
        <v>630</v>
      </c>
      <c r="D129" s="8"/>
      <c r="E129" s="305" t="str">
        <f>E117</f>
        <v>Total</v>
      </c>
      <c r="F129" s="662"/>
      <c r="I129" s="8" t="s">
        <v>630</v>
      </c>
      <c r="J129" s="8"/>
      <c r="K129" s="305" t="str">
        <f>K117</f>
        <v>Total</v>
      </c>
      <c r="L129" s="662"/>
    </row>
    <row r="130" spans="2:12" ht="15" thickBot="1" x14ac:dyDescent="0.25">
      <c r="B130" s="454">
        <v>1</v>
      </c>
      <c r="C130" s="142" t="s">
        <v>629</v>
      </c>
      <c r="D130" s="402" t="s">
        <v>631</v>
      </c>
      <c r="E130" s="162">
        <f>SUM(E18,E34,E50,E66,E82,E98)</f>
        <v>0</v>
      </c>
      <c r="H130" s="454">
        <v>1</v>
      </c>
      <c r="I130" s="142" t="s">
        <v>629</v>
      </c>
      <c r="J130" s="402" t="s">
        <v>631</v>
      </c>
      <c r="K130" s="162">
        <f>SUM(K18,K34,K50,K66,K82,K98)</f>
        <v>0</v>
      </c>
    </row>
  </sheetData>
  <sheetProtection algorithmName="SHA-512" hashValue="YcM9i99pNQ4LYurzvVzpI/DubIScISg1CJ1+pAvBm/L5qRsrKvH0N1XcL5BNoHowN7HDnZLPm4cVbF4mpl4Kqg==" saltValue="RwVyWZTKpFfzVzuEvygEVw==" spinCount="100000" sheet="1" formatColumns="0" formatRows="0" selectLockedCells="1"/>
  <hyperlinks>
    <hyperlink ref="F2" location="Content!A1" display="&lt;&lt;&lt; Back to ToC" xr:uid="{D518EDE2-2BA6-4613-ACBD-F4E03155F3A3}"/>
  </hyperlinks>
  <pageMargins left="0.7" right="0.7" top="0.75" bottom="0.75" header="0.3" footer="0.3"/>
  <pageSetup paperSize="9" scale="47" fitToWidth="0" fitToHeight="2" orientation="portrait" r:id="rId1"/>
  <headerFooter>
    <oddFooter>&amp;C
_x000D_&amp;1#&amp;"Calibri"&amp;10&amp;K000000 Classification: Unclassified</oddFooter>
  </headerFooter>
  <colBreaks count="1" manualBreakCount="1">
    <brk id="7" max="126" man="1"/>
  </col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9B6D43A-E977-4384-87EA-4A63D70BC161}">
  <sheetPr codeName="Sheet2"/>
  <dimension ref="A2:D25"/>
  <sheetViews>
    <sheetView workbookViewId="0">
      <selection activeCell="F37" sqref="F37"/>
    </sheetView>
  </sheetViews>
  <sheetFormatPr defaultRowHeight="15" x14ac:dyDescent="0.25"/>
  <cols>
    <col min="3" max="3" width="14.5703125" customWidth="1"/>
  </cols>
  <sheetData>
    <row r="2" spans="1:4" x14ac:dyDescent="0.25">
      <c r="A2" s="560" t="s">
        <v>55</v>
      </c>
      <c r="B2" s="560"/>
    </row>
    <row r="3" spans="1:4" x14ac:dyDescent="0.25">
      <c r="A3" t="s">
        <v>99</v>
      </c>
      <c r="B3" t="s">
        <v>100</v>
      </c>
      <c r="C3" t="s">
        <v>101</v>
      </c>
      <c r="D3" t="s">
        <v>102</v>
      </c>
    </row>
    <row r="4" spans="1:4" x14ac:dyDescent="0.25">
      <c r="A4">
        <v>9</v>
      </c>
      <c r="B4" t="s">
        <v>103</v>
      </c>
      <c r="C4" t="s">
        <v>104</v>
      </c>
      <c r="D4" t="s">
        <v>105</v>
      </c>
    </row>
    <row r="5" spans="1:4" x14ac:dyDescent="0.25">
      <c r="A5">
        <v>12</v>
      </c>
      <c r="B5" t="s">
        <v>106</v>
      </c>
      <c r="C5" t="s">
        <v>104</v>
      </c>
      <c r="D5" t="s">
        <v>107</v>
      </c>
    </row>
    <row r="6" spans="1:4" x14ac:dyDescent="0.25">
      <c r="A6">
        <v>13</v>
      </c>
      <c r="B6" t="s">
        <v>108</v>
      </c>
      <c r="C6" t="s">
        <v>109</v>
      </c>
      <c r="D6" t="s">
        <v>110</v>
      </c>
    </row>
    <row r="7" spans="1:4" x14ac:dyDescent="0.25">
      <c r="A7">
        <v>15</v>
      </c>
      <c r="B7" t="s">
        <v>111</v>
      </c>
      <c r="C7" t="s">
        <v>104</v>
      </c>
      <c r="D7" t="s">
        <v>112</v>
      </c>
    </row>
    <row r="8" spans="1:4" x14ac:dyDescent="0.25">
      <c r="A8">
        <v>18</v>
      </c>
      <c r="B8" t="s">
        <v>113</v>
      </c>
      <c r="C8" t="s">
        <v>104</v>
      </c>
      <c r="D8" t="s">
        <v>114</v>
      </c>
    </row>
    <row r="9" spans="1:4" x14ac:dyDescent="0.25">
      <c r="A9">
        <v>19</v>
      </c>
      <c r="B9" t="s">
        <v>115</v>
      </c>
      <c r="C9" t="s">
        <v>104</v>
      </c>
      <c r="D9" t="s">
        <v>116</v>
      </c>
    </row>
    <row r="10" spans="1:4" x14ac:dyDescent="0.25">
      <c r="A10">
        <v>21</v>
      </c>
      <c r="B10" t="s">
        <v>117</v>
      </c>
      <c r="C10" t="s">
        <v>104</v>
      </c>
      <c r="D10" t="s">
        <v>118</v>
      </c>
    </row>
    <row r="11" spans="1:4" x14ac:dyDescent="0.25">
      <c r="A11" t="s">
        <v>119</v>
      </c>
      <c r="B11" t="s">
        <v>120</v>
      </c>
      <c r="C11" t="s">
        <v>121</v>
      </c>
    </row>
    <row r="12" spans="1:4" x14ac:dyDescent="0.25">
      <c r="A12">
        <v>26</v>
      </c>
      <c r="B12" t="s">
        <v>122</v>
      </c>
      <c r="C12" t="s">
        <v>104</v>
      </c>
      <c r="D12" t="s">
        <v>123</v>
      </c>
    </row>
    <row r="13" spans="1:4" x14ac:dyDescent="0.25">
      <c r="A13">
        <v>48</v>
      </c>
      <c r="B13" t="s">
        <v>124</v>
      </c>
      <c r="C13" t="s">
        <v>125</v>
      </c>
      <c r="D13" t="s">
        <v>126</v>
      </c>
    </row>
    <row r="14" spans="1:4" x14ac:dyDescent="0.25">
      <c r="A14">
        <v>48</v>
      </c>
      <c r="B14" t="s">
        <v>124</v>
      </c>
      <c r="C14" t="s">
        <v>127</v>
      </c>
      <c r="D14" t="s">
        <v>126</v>
      </c>
    </row>
    <row r="15" spans="1:4" x14ac:dyDescent="0.25">
      <c r="A15">
        <v>35</v>
      </c>
      <c r="B15" t="s">
        <v>128</v>
      </c>
      <c r="C15" t="s">
        <v>129</v>
      </c>
    </row>
    <row r="16" spans="1:4" x14ac:dyDescent="0.25">
      <c r="A16">
        <v>57</v>
      </c>
      <c r="B16" t="s">
        <v>130</v>
      </c>
      <c r="C16" t="s">
        <v>125</v>
      </c>
      <c r="D16" t="s">
        <v>131</v>
      </c>
    </row>
    <row r="18" spans="1:4" x14ac:dyDescent="0.25">
      <c r="B18" s="563" t="s">
        <v>132</v>
      </c>
    </row>
    <row r="23" spans="1:4" x14ac:dyDescent="0.25">
      <c r="A23" s="560" t="s">
        <v>57</v>
      </c>
    </row>
    <row r="24" spans="1:4" x14ac:dyDescent="0.25">
      <c r="D24" t="s">
        <v>133</v>
      </c>
    </row>
    <row r="25" spans="1:4" x14ac:dyDescent="0.25">
      <c r="B25" t="s">
        <v>134</v>
      </c>
      <c r="C25" t="s">
        <v>135</v>
      </c>
      <c r="D25" t="s">
        <v>136</v>
      </c>
    </row>
  </sheetData>
  <pageMargins left="0.7" right="0.7" top="0.75" bottom="0.75" header="0.3" footer="0.3"/>
  <headerFooter>
    <oddFooter>&amp;C_x000D_&amp;1#&amp;"Calibri"&amp;10&amp;K000000 Classification: Unclassified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219211A-2907-457E-A56E-C89428C5D279}">
  <sheetPr codeName="Sheet27"/>
  <dimension ref="B1:AN124"/>
  <sheetViews>
    <sheetView showGridLines="0" view="pageBreakPreview" zoomScale="70" zoomScaleNormal="85" zoomScaleSheetLayoutView="70" workbookViewId="0">
      <selection activeCell="E7" sqref="E7"/>
    </sheetView>
  </sheetViews>
  <sheetFormatPr defaultColWidth="8.7109375" defaultRowHeight="14.25" outlineLevelRow="1" outlineLevelCol="4" x14ac:dyDescent="0.2"/>
  <cols>
    <col min="1" max="1" width="3.7109375" style="9" customWidth="1"/>
    <col min="2" max="2" width="4" style="458" bestFit="1" customWidth="1"/>
    <col min="3" max="3" width="68.28515625" style="9" bestFit="1" customWidth="1"/>
    <col min="4" max="4" width="24.42578125" style="9" hidden="1" customWidth="1" outlineLevel="1"/>
    <col min="5" max="5" width="14.7109375" style="9" customWidth="1" collapsed="1"/>
    <col min="6" max="10" width="14.7109375" style="9" customWidth="1"/>
    <col min="11" max="11" width="4" style="458" bestFit="1" customWidth="1"/>
    <col min="12" max="12" width="68.28515625" style="9" bestFit="1" customWidth="1"/>
    <col min="13" max="13" width="24.42578125" style="9" hidden="1" customWidth="1" outlineLevel="1"/>
    <col min="14" max="14" width="14.7109375" style="9" customWidth="1" collapsed="1"/>
    <col min="15" max="19" width="14.7109375" style="9" customWidth="1"/>
    <col min="20" max="24" width="14.7109375" style="9" hidden="1" customWidth="1" outlineLevel="1"/>
    <col min="25" max="29" width="14.7109375" style="9" hidden="1" customWidth="1" outlineLevel="2"/>
    <col min="30" max="34" width="14.7109375" style="9" hidden="1" customWidth="1" outlineLevel="3"/>
    <col min="35" max="39" width="14.7109375" style="9" hidden="1" customWidth="1" outlineLevel="4"/>
    <col min="40" max="40" width="14.7109375" style="9" customWidth="1" collapsed="1"/>
    <col min="41" max="44" width="14.7109375" style="9" customWidth="1"/>
    <col min="45" max="16384" width="8.7109375" style="9"/>
  </cols>
  <sheetData>
    <row r="1" spans="2:18" s="295" customFormat="1" x14ac:dyDescent="0.2">
      <c r="B1" s="453"/>
      <c r="K1" s="453"/>
    </row>
    <row r="2" spans="2:18" s="295" customFormat="1" ht="15" x14ac:dyDescent="0.2">
      <c r="B2" s="453"/>
      <c r="C2" s="293" t="s">
        <v>606</v>
      </c>
      <c r="D2" s="293"/>
      <c r="F2" s="301" t="s">
        <v>189</v>
      </c>
      <c r="K2" s="453"/>
      <c r="L2" s="293" t="str">
        <f>LEFT(L5,4) &amp; " - Asset by FV hierarchy classification"</f>
        <v>2024 - Asset by FV hierarchy classification</v>
      </c>
      <c r="M2" s="293"/>
      <c r="O2" s="301" t="s">
        <v>189</v>
      </c>
    </row>
    <row r="3" spans="2:18" s="295" customFormat="1" ht="15" thickBot="1" x14ac:dyDescent="0.25">
      <c r="B3" s="453"/>
      <c r="C3" s="294" t="str">
        <f>"Figures in thousands of "&amp;'Key inputs'!G28</f>
        <v>Figures in thousands of GBP</v>
      </c>
      <c r="D3" s="302"/>
      <c r="F3" s="301"/>
      <c r="K3" s="453"/>
      <c r="L3" s="294" t="str">
        <f>"Figures in thousands of "&amp;'Key inputs'!H28</f>
        <v>Figures in thousands of GBP</v>
      </c>
      <c r="M3" s="302"/>
      <c r="O3" s="301"/>
    </row>
    <row r="4" spans="2:18" s="295" customFormat="1" ht="15" x14ac:dyDescent="0.2">
      <c r="B4" s="595"/>
      <c r="C4" s="599"/>
      <c r="D4" s="406"/>
      <c r="E4" s="677"/>
      <c r="F4" s="678"/>
      <c r="G4" s="665" t="str">
        <f>'Key inputs'!C34</f>
        <v>2025 UY</v>
      </c>
      <c r="H4" s="678"/>
      <c r="I4" s="679"/>
      <c r="K4" s="595"/>
      <c r="L4" s="599"/>
      <c r="M4" s="406"/>
      <c r="N4" s="677"/>
      <c r="O4" s="678"/>
      <c r="P4" s="665" t="str">
        <f>LEFT(G4,4)-1&amp;" UY"</f>
        <v>2024 UY</v>
      </c>
      <c r="Q4" s="678"/>
      <c r="R4" s="679"/>
    </row>
    <row r="5" spans="2:18" s="295" customFormat="1" ht="45" x14ac:dyDescent="0.2">
      <c r="B5" s="600"/>
      <c r="C5" s="586">
        <f>'Key inputs'!C33</f>
        <v>2025</v>
      </c>
      <c r="D5" s="407" t="s">
        <v>192</v>
      </c>
      <c r="E5" s="305" t="s">
        <v>607</v>
      </c>
      <c r="F5" s="296" t="s">
        <v>608</v>
      </c>
      <c r="G5" s="296" t="s">
        <v>609</v>
      </c>
      <c r="H5" s="314" t="s">
        <v>610</v>
      </c>
      <c r="I5" s="306" t="s">
        <v>98</v>
      </c>
      <c r="K5" s="600"/>
      <c r="L5" s="586">
        <f>'Key inputs'!G33</f>
        <v>2024</v>
      </c>
      <c r="M5" s="407" t="s">
        <v>192</v>
      </c>
      <c r="N5" s="305" t="s">
        <v>607</v>
      </c>
      <c r="O5" s="296" t="s">
        <v>608</v>
      </c>
      <c r="P5" s="296" t="s">
        <v>609</v>
      </c>
      <c r="Q5" s="314" t="s">
        <v>610</v>
      </c>
      <c r="R5" s="306" t="s">
        <v>98</v>
      </c>
    </row>
    <row r="6" spans="2:18" s="295" customFormat="1" ht="15" x14ac:dyDescent="0.2">
      <c r="B6" s="601"/>
      <c r="C6" s="602"/>
      <c r="D6" s="423"/>
      <c r="E6" s="305" t="s">
        <v>193</v>
      </c>
      <c r="F6" s="296" t="s">
        <v>194</v>
      </c>
      <c r="G6" s="296" t="s">
        <v>195</v>
      </c>
      <c r="H6" s="314" t="s">
        <v>196</v>
      </c>
      <c r="I6" s="306" t="s">
        <v>197</v>
      </c>
      <c r="K6" s="601"/>
      <c r="L6" s="602"/>
      <c r="M6" s="423"/>
      <c r="N6" s="305" t="s">
        <v>193</v>
      </c>
      <c r="O6" s="296" t="s">
        <v>194</v>
      </c>
      <c r="P6" s="296" t="s">
        <v>195</v>
      </c>
      <c r="Q6" s="314" t="s">
        <v>196</v>
      </c>
      <c r="R6" s="306" t="s">
        <v>197</v>
      </c>
    </row>
    <row r="7" spans="2:18" x14ac:dyDescent="0.2">
      <c r="B7" s="454">
        <v>1</v>
      </c>
      <c r="C7" s="142" t="s">
        <v>381</v>
      </c>
      <c r="D7" s="402" t="s">
        <v>612</v>
      </c>
      <c r="E7" s="115"/>
      <c r="F7" s="103"/>
      <c r="G7" s="103"/>
      <c r="H7" s="103"/>
      <c r="I7" s="175">
        <f>SUM(E7:H7)</f>
        <v>0</v>
      </c>
      <c r="K7" s="454">
        <v>1</v>
      </c>
      <c r="L7" s="142" t="s">
        <v>381</v>
      </c>
      <c r="M7" s="402" t="s">
        <v>612</v>
      </c>
      <c r="N7" s="117"/>
      <c r="O7" s="104"/>
      <c r="P7" s="104"/>
      <c r="Q7" s="104"/>
      <c r="R7" s="175">
        <f>SUM(N7:Q7)</f>
        <v>0</v>
      </c>
    </row>
    <row r="8" spans="2:18" x14ac:dyDescent="0.2">
      <c r="B8" s="454">
        <v>2</v>
      </c>
      <c r="C8" s="142" t="s">
        <v>383</v>
      </c>
      <c r="D8" s="402" t="s">
        <v>612</v>
      </c>
      <c r="E8" s="115"/>
      <c r="F8" s="103"/>
      <c r="G8" s="103"/>
      <c r="H8" s="103"/>
      <c r="I8" s="167">
        <f t="shared" ref="I8:I17" si="0">SUM(E8:H8)</f>
        <v>0</v>
      </c>
      <c r="K8" s="454">
        <v>2</v>
      </c>
      <c r="L8" s="142" t="s">
        <v>383</v>
      </c>
      <c r="M8" s="402" t="s">
        <v>612</v>
      </c>
      <c r="N8" s="117"/>
      <c r="O8" s="104"/>
      <c r="P8" s="104"/>
      <c r="Q8" s="104"/>
      <c r="R8" s="167">
        <f t="shared" ref="R8:R14" si="1">SUM(N8:Q8)</f>
        <v>0</v>
      </c>
    </row>
    <row r="9" spans="2:18" x14ac:dyDescent="0.2">
      <c r="B9" s="454">
        <v>3</v>
      </c>
      <c r="C9" s="142" t="s">
        <v>384</v>
      </c>
      <c r="D9" s="402" t="s">
        <v>612</v>
      </c>
      <c r="E9" s="115"/>
      <c r="F9" s="103"/>
      <c r="G9" s="103"/>
      <c r="H9" s="103"/>
      <c r="I9" s="167">
        <f t="shared" si="0"/>
        <v>0</v>
      </c>
      <c r="K9" s="454">
        <v>3</v>
      </c>
      <c r="L9" s="142" t="s">
        <v>384</v>
      </c>
      <c r="M9" s="402" t="s">
        <v>612</v>
      </c>
      <c r="N9" s="117"/>
      <c r="O9" s="104"/>
      <c r="P9" s="104"/>
      <c r="Q9" s="104"/>
      <c r="R9" s="167">
        <f t="shared" si="1"/>
        <v>0</v>
      </c>
    </row>
    <row r="10" spans="2:18" x14ac:dyDescent="0.2">
      <c r="B10" s="454">
        <v>4</v>
      </c>
      <c r="C10" s="142" t="s">
        <v>385</v>
      </c>
      <c r="D10" s="402" t="s">
        <v>612</v>
      </c>
      <c r="E10" s="115"/>
      <c r="F10" s="103"/>
      <c r="G10" s="103"/>
      <c r="H10" s="103"/>
      <c r="I10" s="167">
        <f t="shared" si="0"/>
        <v>0</v>
      </c>
      <c r="K10" s="454">
        <v>4</v>
      </c>
      <c r="L10" s="142" t="s">
        <v>385</v>
      </c>
      <c r="M10" s="402" t="s">
        <v>612</v>
      </c>
      <c r="N10" s="117"/>
      <c r="O10" s="104"/>
      <c r="P10" s="104"/>
      <c r="Q10" s="104"/>
      <c r="R10" s="167">
        <f t="shared" si="1"/>
        <v>0</v>
      </c>
    </row>
    <row r="11" spans="2:18" x14ac:dyDescent="0.2">
      <c r="B11" s="454">
        <v>5</v>
      </c>
      <c r="C11" s="142" t="s">
        <v>386</v>
      </c>
      <c r="D11" s="402" t="s">
        <v>612</v>
      </c>
      <c r="E11" s="115"/>
      <c r="F11" s="103"/>
      <c r="G11" s="103"/>
      <c r="H11" s="103"/>
      <c r="I11" s="167">
        <f t="shared" si="0"/>
        <v>0</v>
      </c>
      <c r="K11" s="454">
        <v>5</v>
      </c>
      <c r="L11" s="142" t="s">
        <v>386</v>
      </c>
      <c r="M11" s="402" t="s">
        <v>612</v>
      </c>
      <c r="N11" s="117"/>
      <c r="O11" s="104"/>
      <c r="P11" s="104"/>
      <c r="Q11" s="104"/>
      <c r="R11" s="167">
        <f t="shared" si="1"/>
        <v>0</v>
      </c>
    </row>
    <row r="12" spans="2:18" x14ac:dyDescent="0.2">
      <c r="B12" s="454">
        <v>6</v>
      </c>
      <c r="C12" s="142" t="s">
        <v>387</v>
      </c>
      <c r="D12" s="402" t="s">
        <v>612</v>
      </c>
      <c r="E12" s="115"/>
      <c r="F12" s="103"/>
      <c r="G12" s="103"/>
      <c r="H12" s="103"/>
      <c r="I12" s="167">
        <f t="shared" si="0"/>
        <v>0</v>
      </c>
      <c r="K12" s="454">
        <v>6</v>
      </c>
      <c r="L12" s="142" t="s">
        <v>387</v>
      </c>
      <c r="M12" s="402" t="s">
        <v>612</v>
      </c>
      <c r="N12" s="117"/>
      <c r="O12" s="104"/>
      <c r="P12" s="104"/>
      <c r="Q12" s="104"/>
      <c r="R12" s="167">
        <f t="shared" si="1"/>
        <v>0</v>
      </c>
    </row>
    <row r="13" spans="2:18" x14ac:dyDescent="0.2">
      <c r="B13" s="454">
        <v>7</v>
      </c>
      <c r="C13" s="142" t="s">
        <v>388</v>
      </c>
      <c r="D13" s="402" t="s">
        <v>612</v>
      </c>
      <c r="E13" s="115"/>
      <c r="F13" s="103"/>
      <c r="G13" s="103"/>
      <c r="H13" s="103"/>
      <c r="I13" s="167">
        <f t="shared" si="0"/>
        <v>0</v>
      </c>
      <c r="K13" s="454">
        <v>7</v>
      </c>
      <c r="L13" s="142" t="s">
        <v>388</v>
      </c>
      <c r="M13" s="402" t="s">
        <v>612</v>
      </c>
      <c r="N13" s="117"/>
      <c r="O13" s="104"/>
      <c r="P13" s="104"/>
      <c r="Q13" s="104"/>
      <c r="R13" s="167">
        <f t="shared" si="1"/>
        <v>0</v>
      </c>
    </row>
    <row r="14" spans="2:18" x14ac:dyDescent="0.2">
      <c r="B14" s="454">
        <v>8</v>
      </c>
      <c r="C14" s="142" t="s">
        <v>389</v>
      </c>
      <c r="D14" s="402" t="s">
        <v>612</v>
      </c>
      <c r="E14" s="115"/>
      <c r="F14" s="103"/>
      <c r="G14" s="103"/>
      <c r="H14" s="103"/>
      <c r="I14" s="167">
        <f t="shared" si="0"/>
        <v>0</v>
      </c>
      <c r="K14" s="454">
        <v>8</v>
      </c>
      <c r="L14" s="142" t="s">
        <v>389</v>
      </c>
      <c r="M14" s="402" t="s">
        <v>612</v>
      </c>
      <c r="N14" s="117"/>
      <c r="O14" s="104"/>
      <c r="P14" s="104"/>
      <c r="Q14" s="104"/>
      <c r="R14" s="167">
        <f t="shared" si="1"/>
        <v>0</v>
      </c>
    </row>
    <row r="15" spans="2:18" ht="15" x14ac:dyDescent="0.2">
      <c r="B15" s="454">
        <v>9</v>
      </c>
      <c r="C15" s="192" t="s">
        <v>605</v>
      </c>
      <c r="D15" s="403" t="s">
        <v>612</v>
      </c>
      <c r="E15" s="176">
        <f>SUM(E7:E14)</f>
        <v>0</v>
      </c>
      <c r="F15" s="166">
        <f t="shared" ref="F15:H15" si="2">SUM(F7:F14)</f>
        <v>0</v>
      </c>
      <c r="G15" s="166">
        <f t="shared" si="2"/>
        <v>0</v>
      </c>
      <c r="H15" s="166">
        <f t="shared" si="2"/>
        <v>0</v>
      </c>
      <c r="I15" s="167">
        <f>SUM(E15:H15)</f>
        <v>0</v>
      </c>
      <c r="K15" s="454">
        <v>9</v>
      </c>
      <c r="L15" s="192" t="s">
        <v>605</v>
      </c>
      <c r="M15" s="403" t="s">
        <v>612</v>
      </c>
      <c r="N15" s="165">
        <f>SUM(N7:N14)</f>
        <v>0</v>
      </c>
      <c r="O15" s="166">
        <f t="shared" ref="O15:Q15" si="3">SUM(O7:O14)</f>
        <v>0</v>
      </c>
      <c r="P15" s="166">
        <f t="shared" si="3"/>
        <v>0</v>
      </c>
      <c r="Q15" s="166">
        <f t="shared" si="3"/>
        <v>0</v>
      </c>
      <c r="R15" s="167">
        <f>SUM(N15:Q15)</f>
        <v>0</v>
      </c>
    </row>
    <row r="16" spans="2:18" x14ac:dyDescent="0.2">
      <c r="B16" s="454">
        <v>10</v>
      </c>
      <c r="C16" s="142" t="s">
        <v>459</v>
      </c>
      <c r="D16" s="402" t="s">
        <v>613</v>
      </c>
      <c r="E16" s="115"/>
      <c r="F16" s="103"/>
      <c r="G16" s="103"/>
      <c r="H16" s="103"/>
      <c r="I16" s="167">
        <f t="shared" si="0"/>
        <v>0</v>
      </c>
      <c r="K16" s="454">
        <v>10</v>
      </c>
      <c r="L16" s="142" t="s">
        <v>459</v>
      </c>
      <c r="M16" s="402" t="s">
        <v>613</v>
      </c>
      <c r="N16" s="117"/>
      <c r="O16" s="104"/>
      <c r="P16" s="104"/>
      <c r="Q16" s="104"/>
      <c r="R16" s="167">
        <f t="shared" ref="R16:R17" si="4">SUM(N16:Q16)</f>
        <v>0</v>
      </c>
    </row>
    <row r="17" spans="2:18" ht="15.75" thickBot="1" x14ac:dyDescent="0.25">
      <c r="B17" s="455">
        <v>11</v>
      </c>
      <c r="C17" s="201" t="s">
        <v>98</v>
      </c>
      <c r="D17" s="424" t="s">
        <v>611</v>
      </c>
      <c r="E17" s="136">
        <f>E15+E16</f>
        <v>0</v>
      </c>
      <c r="F17" s="137">
        <f>F15+F16</f>
        <v>0</v>
      </c>
      <c r="G17" s="137">
        <f t="shared" ref="G17:H17" si="5">G15+G16</f>
        <v>0</v>
      </c>
      <c r="H17" s="137">
        <f t="shared" si="5"/>
        <v>0</v>
      </c>
      <c r="I17" s="138">
        <f t="shared" si="0"/>
        <v>0</v>
      </c>
      <c r="K17" s="455">
        <v>11</v>
      </c>
      <c r="L17" s="201" t="s">
        <v>98</v>
      </c>
      <c r="M17" s="424" t="s">
        <v>611</v>
      </c>
      <c r="N17" s="136">
        <f>N15+N16</f>
        <v>0</v>
      </c>
      <c r="O17" s="137">
        <f>O15+O16</f>
        <v>0</v>
      </c>
      <c r="P17" s="137">
        <f t="shared" ref="P17:Q17" si="6">P15+P16</f>
        <v>0</v>
      </c>
      <c r="Q17" s="137">
        <f t="shared" si="6"/>
        <v>0</v>
      </c>
      <c r="R17" s="138">
        <f t="shared" si="4"/>
        <v>0</v>
      </c>
    </row>
    <row r="18" spans="2:18" ht="15" thickBot="1" x14ac:dyDescent="0.25"/>
    <row r="19" spans="2:18" ht="15" x14ac:dyDescent="0.2">
      <c r="B19" s="595"/>
      <c r="C19" s="599"/>
      <c r="D19" s="406"/>
      <c r="E19" s="677"/>
      <c r="F19" s="678"/>
      <c r="G19" s="665" t="str">
        <f>'Key inputs'!D34</f>
        <v>2024 UY</v>
      </c>
      <c r="H19" s="678"/>
      <c r="I19" s="679"/>
      <c r="K19" s="595"/>
      <c r="L19" s="599"/>
      <c r="M19" s="406"/>
      <c r="N19" s="677"/>
      <c r="O19" s="678"/>
      <c r="P19" s="665" t="str">
        <f>LEFT(P4,4)-1&amp;" UY"</f>
        <v>2023 UY</v>
      </c>
      <c r="Q19" s="678"/>
      <c r="R19" s="679"/>
    </row>
    <row r="20" spans="2:18" ht="45" x14ac:dyDescent="0.2">
      <c r="B20" s="600"/>
      <c r="C20" s="586">
        <f>C5</f>
        <v>2025</v>
      </c>
      <c r="D20" s="407" t="s">
        <v>192</v>
      </c>
      <c r="E20" s="305" t="s">
        <v>607</v>
      </c>
      <c r="F20" s="296" t="s">
        <v>608</v>
      </c>
      <c r="G20" s="296" t="s">
        <v>609</v>
      </c>
      <c r="H20" s="314" t="s">
        <v>610</v>
      </c>
      <c r="I20" s="306" t="s">
        <v>98</v>
      </c>
      <c r="K20" s="600"/>
      <c r="L20" s="586">
        <f>L5</f>
        <v>2024</v>
      </c>
      <c r="M20" s="407" t="s">
        <v>192</v>
      </c>
      <c r="N20" s="305" t="s">
        <v>607</v>
      </c>
      <c r="O20" s="296" t="s">
        <v>608</v>
      </c>
      <c r="P20" s="296" t="s">
        <v>609</v>
      </c>
      <c r="Q20" s="314" t="s">
        <v>610</v>
      </c>
      <c r="R20" s="306" t="s">
        <v>98</v>
      </c>
    </row>
    <row r="21" spans="2:18" ht="15" x14ac:dyDescent="0.2">
      <c r="B21" s="601"/>
      <c r="C21" s="602"/>
      <c r="D21" s="423"/>
      <c r="E21" s="305" t="s">
        <v>198</v>
      </c>
      <c r="F21" s="296" t="s">
        <v>199</v>
      </c>
      <c r="G21" s="296" t="s">
        <v>200</v>
      </c>
      <c r="H21" s="314" t="s">
        <v>392</v>
      </c>
      <c r="I21" s="306" t="s">
        <v>393</v>
      </c>
      <c r="K21" s="601"/>
      <c r="L21" s="602"/>
      <c r="M21" s="423"/>
      <c r="N21" s="305" t="s">
        <v>198</v>
      </c>
      <c r="O21" s="296" t="s">
        <v>199</v>
      </c>
      <c r="P21" s="296" t="s">
        <v>200</v>
      </c>
      <c r="Q21" s="314" t="s">
        <v>392</v>
      </c>
      <c r="R21" s="306" t="s">
        <v>393</v>
      </c>
    </row>
    <row r="22" spans="2:18" x14ac:dyDescent="0.2">
      <c r="B22" s="454">
        <v>1</v>
      </c>
      <c r="C22" s="142" t="s">
        <v>381</v>
      </c>
      <c r="D22" s="402" t="s">
        <v>612</v>
      </c>
      <c r="E22" s="115"/>
      <c r="F22" s="103"/>
      <c r="G22" s="103"/>
      <c r="H22" s="103"/>
      <c r="I22" s="167">
        <f t="shared" ref="I22:I32" si="7">SUM(E22:H22)</f>
        <v>0</v>
      </c>
      <c r="K22" s="454">
        <v>1</v>
      </c>
      <c r="L22" s="142" t="s">
        <v>381</v>
      </c>
      <c r="M22" s="402" t="s">
        <v>612</v>
      </c>
      <c r="N22" s="117"/>
      <c r="O22" s="104"/>
      <c r="P22" s="104"/>
      <c r="Q22" s="104"/>
      <c r="R22" s="167">
        <f t="shared" ref="R22:R32" si="8">SUM(N22:Q22)</f>
        <v>0</v>
      </c>
    </row>
    <row r="23" spans="2:18" x14ac:dyDescent="0.2">
      <c r="B23" s="454">
        <v>2</v>
      </c>
      <c r="C23" s="142" t="s">
        <v>383</v>
      </c>
      <c r="D23" s="402" t="s">
        <v>612</v>
      </c>
      <c r="E23" s="115"/>
      <c r="F23" s="103"/>
      <c r="G23" s="103"/>
      <c r="H23" s="103"/>
      <c r="I23" s="167">
        <f t="shared" si="7"/>
        <v>0</v>
      </c>
      <c r="K23" s="454">
        <v>2</v>
      </c>
      <c r="L23" s="142" t="s">
        <v>383</v>
      </c>
      <c r="M23" s="402" t="s">
        <v>612</v>
      </c>
      <c r="N23" s="117"/>
      <c r="O23" s="104"/>
      <c r="P23" s="104"/>
      <c r="Q23" s="104"/>
      <c r="R23" s="167">
        <f t="shared" si="8"/>
        <v>0</v>
      </c>
    </row>
    <row r="24" spans="2:18" x14ac:dyDescent="0.2">
      <c r="B24" s="454">
        <v>3</v>
      </c>
      <c r="C24" s="142" t="s">
        <v>384</v>
      </c>
      <c r="D24" s="402" t="s">
        <v>612</v>
      </c>
      <c r="E24" s="115"/>
      <c r="F24" s="103"/>
      <c r="G24" s="103"/>
      <c r="H24" s="103"/>
      <c r="I24" s="167">
        <f t="shared" si="7"/>
        <v>0</v>
      </c>
      <c r="K24" s="454">
        <v>3</v>
      </c>
      <c r="L24" s="142" t="s">
        <v>384</v>
      </c>
      <c r="M24" s="402" t="s">
        <v>612</v>
      </c>
      <c r="N24" s="117"/>
      <c r="O24" s="104"/>
      <c r="P24" s="104"/>
      <c r="Q24" s="104"/>
      <c r="R24" s="167">
        <f t="shared" si="8"/>
        <v>0</v>
      </c>
    </row>
    <row r="25" spans="2:18" x14ac:dyDescent="0.2">
      <c r="B25" s="454">
        <v>4</v>
      </c>
      <c r="C25" s="142" t="s">
        <v>385</v>
      </c>
      <c r="D25" s="402" t="s">
        <v>612</v>
      </c>
      <c r="E25" s="115"/>
      <c r="F25" s="103"/>
      <c r="G25" s="103"/>
      <c r="H25" s="103"/>
      <c r="I25" s="167">
        <f t="shared" si="7"/>
        <v>0</v>
      </c>
      <c r="K25" s="454">
        <v>4</v>
      </c>
      <c r="L25" s="142" t="s">
        <v>385</v>
      </c>
      <c r="M25" s="402" t="s">
        <v>612</v>
      </c>
      <c r="N25" s="117"/>
      <c r="O25" s="104"/>
      <c r="P25" s="104"/>
      <c r="Q25" s="104"/>
      <c r="R25" s="167">
        <f t="shared" si="8"/>
        <v>0</v>
      </c>
    </row>
    <row r="26" spans="2:18" x14ac:dyDescent="0.2">
      <c r="B26" s="454">
        <v>5</v>
      </c>
      <c r="C26" s="142" t="s">
        <v>386</v>
      </c>
      <c r="D26" s="402" t="s">
        <v>612</v>
      </c>
      <c r="E26" s="115"/>
      <c r="F26" s="103"/>
      <c r="G26" s="103"/>
      <c r="H26" s="103"/>
      <c r="I26" s="167">
        <f t="shared" si="7"/>
        <v>0</v>
      </c>
      <c r="K26" s="454">
        <v>5</v>
      </c>
      <c r="L26" s="142" t="s">
        <v>386</v>
      </c>
      <c r="M26" s="402" t="s">
        <v>612</v>
      </c>
      <c r="N26" s="117"/>
      <c r="O26" s="104"/>
      <c r="P26" s="104"/>
      <c r="Q26" s="104"/>
      <c r="R26" s="167">
        <f t="shared" si="8"/>
        <v>0</v>
      </c>
    </row>
    <row r="27" spans="2:18" x14ac:dyDescent="0.2">
      <c r="B27" s="454">
        <v>6</v>
      </c>
      <c r="C27" s="142" t="s">
        <v>387</v>
      </c>
      <c r="D27" s="402" t="s">
        <v>612</v>
      </c>
      <c r="E27" s="115"/>
      <c r="F27" s="103"/>
      <c r="G27" s="103"/>
      <c r="H27" s="103"/>
      <c r="I27" s="167">
        <f t="shared" si="7"/>
        <v>0</v>
      </c>
      <c r="K27" s="454">
        <v>6</v>
      </c>
      <c r="L27" s="142" t="s">
        <v>387</v>
      </c>
      <c r="M27" s="402" t="s">
        <v>612</v>
      </c>
      <c r="N27" s="117"/>
      <c r="O27" s="104"/>
      <c r="P27" s="104"/>
      <c r="Q27" s="104"/>
      <c r="R27" s="167">
        <f t="shared" si="8"/>
        <v>0</v>
      </c>
    </row>
    <row r="28" spans="2:18" x14ac:dyDescent="0.2">
      <c r="B28" s="454">
        <v>7</v>
      </c>
      <c r="C28" s="142" t="s">
        <v>388</v>
      </c>
      <c r="D28" s="402" t="s">
        <v>612</v>
      </c>
      <c r="E28" s="115"/>
      <c r="F28" s="103"/>
      <c r="G28" s="103"/>
      <c r="H28" s="103"/>
      <c r="I28" s="167">
        <f t="shared" si="7"/>
        <v>0</v>
      </c>
      <c r="K28" s="454">
        <v>7</v>
      </c>
      <c r="L28" s="142" t="s">
        <v>388</v>
      </c>
      <c r="M28" s="402" t="s">
        <v>612</v>
      </c>
      <c r="N28" s="117"/>
      <c r="O28" s="104"/>
      <c r="P28" s="104"/>
      <c r="Q28" s="104"/>
      <c r="R28" s="167">
        <f t="shared" si="8"/>
        <v>0</v>
      </c>
    </row>
    <row r="29" spans="2:18" x14ac:dyDescent="0.2">
      <c r="B29" s="454">
        <v>8</v>
      </c>
      <c r="C29" s="142" t="s">
        <v>389</v>
      </c>
      <c r="D29" s="402" t="s">
        <v>612</v>
      </c>
      <c r="E29" s="115"/>
      <c r="F29" s="103"/>
      <c r="G29" s="103"/>
      <c r="H29" s="103"/>
      <c r="I29" s="167">
        <f t="shared" si="7"/>
        <v>0</v>
      </c>
      <c r="K29" s="454">
        <v>8</v>
      </c>
      <c r="L29" s="142" t="s">
        <v>389</v>
      </c>
      <c r="M29" s="402" t="s">
        <v>612</v>
      </c>
      <c r="N29" s="117"/>
      <c r="O29" s="104"/>
      <c r="P29" s="104"/>
      <c r="Q29" s="104"/>
      <c r="R29" s="167">
        <f t="shared" si="8"/>
        <v>0</v>
      </c>
    </row>
    <row r="30" spans="2:18" ht="15" x14ac:dyDescent="0.2">
      <c r="B30" s="454">
        <v>9</v>
      </c>
      <c r="C30" s="192" t="s">
        <v>605</v>
      </c>
      <c r="D30" s="403" t="s">
        <v>612</v>
      </c>
      <c r="E30" s="165">
        <f>SUM(E22:E29)</f>
        <v>0</v>
      </c>
      <c r="F30" s="166">
        <f>SUM(F22:F29)</f>
        <v>0</v>
      </c>
      <c r="G30" s="166">
        <f>SUM(G22:G29)</f>
        <v>0</v>
      </c>
      <c r="H30" s="166">
        <f>SUM(H22:H29)</f>
        <v>0</v>
      </c>
      <c r="I30" s="167">
        <f t="shared" si="7"/>
        <v>0</v>
      </c>
      <c r="K30" s="454">
        <v>9</v>
      </c>
      <c r="L30" s="192" t="s">
        <v>605</v>
      </c>
      <c r="M30" s="403" t="s">
        <v>612</v>
      </c>
      <c r="N30" s="165">
        <f>SUM(N22:N29)</f>
        <v>0</v>
      </c>
      <c r="O30" s="166">
        <f t="shared" ref="O30:Q30" si="9">SUM(O22:O29)</f>
        <v>0</v>
      </c>
      <c r="P30" s="166">
        <f t="shared" si="9"/>
        <v>0</v>
      </c>
      <c r="Q30" s="166">
        <f t="shared" si="9"/>
        <v>0</v>
      </c>
      <c r="R30" s="167">
        <f t="shared" si="8"/>
        <v>0</v>
      </c>
    </row>
    <row r="31" spans="2:18" x14ac:dyDescent="0.2">
      <c r="B31" s="454">
        <v>10</v>
      </c>
      <c r="C31" s="142" t="s">
        <v>459</v>
      </c>
      <c r="D31" s="402" t="s">
        <v>613</v>
      </c>
      <c r="E31" s="115"/>
      <c r="F31" s="103"/>
      <c r="G31" s="103"/>
      <c r="H31" s="103"/>
      <c r="I31" s="167">
        <f t="shared" si="7"/>
        <v>0</v>
      </c>
      <c r="K31" s="454">
        <v>10</v>
      </c>
      <c r="L31" s="142" t="s">
        <v>459</v>
      </c>
      <c r="M31" s="402" t="s">
        <v>613</v>
      </c>
      <c r="N31" s="117"/>
      <c r="O31" s="104"/>
      <c r="P31" s="104"/>
      <c r="Q31" s="104"/>
      <c r="R31" s="167">
        <f t="shared" si="8"/>
        <v>0</v>
      </c>
    </row>
    <row r="32" spans="2:18" ht="15.75" thickBot="1" x14ac:dyDescent="0.25">
      <c r="B32" s="455">
        <v>11</v>
      </c>
      <c r="C32" s="201" t="s">
        <v>98</v>
      </c>
      <c r="D32" s="424" t="s">
        <v>611</v>
      </c>
      <c r="E32" s="162">
        <f>E30+E31</f>
        <v>0</v>
      </c>
      <c r="F32" s="137">
        <f>F30+F31</f>
        <v>0</v>
      </c>
      <c r="G32" s="137">
        <f>G30+G31</f>
        <v>0</v>
      </c>
      <c r="H32" s="137">
        <f>H30+H31</f>
        <v>0</v>
      </c>
      <c r="I32" s="138">
        <f t="shared" si="7"/>
        <v>0</v>
      </c>
      <c r="K32" s="455">
        <v>11</v>
      </c>
      <c r="L32" s="201" t="s">
        <v>98</v>
      </c>
      <c r="M32" s="424" t="s">
        <v>611</v>
      </c>
      <c r="N32" s="162">
        <f>N30+N31</f>
        <v>0</v>
      </c>
      <c r="O32" s="137">
        <f>O30+O31</f>
        <v>0</v>
      </c>
      <c r="P32" s="137">
        <f>P30+P31</f>
        <v>0</v>
      </c>
      <c r="Q32" s="137">
        <f>Q30+Q31</f>
        <v>0</v>
      </c>
      <c r="R32" s="138">
        <f t="shared" si="8"/>
        <v>0</v>
      </c>
    </row>
    <row r="33" spans="2:18" ht="15" thickBot="1" x14ac:dyDescent="0.25"/>
    <row r="34" spans="2:18" ht="15" x14ac:dyDescent="0.2">
      <c r="B34" s="595"/>
      <c r="C34" s="599"/>
      <c r="D34" s="406"/>
      <c r="E34" s="677"/>
      <c r="F34" s="678"/>
      <c r="G34" s="665" t="str">
        <f>'Key inputs'!E34</f>
        <v>2023 UY</v>
      </c>
      <c r="H34" s="678"/>
      <c r="I34" s="679"/>
      <c r="K34" s="595"/>
      <c r="L34" s="599"/>
      <c r="M34" s="406"/>
      <c r="N34" s="677"/>
      <c r="O34" s="678"/>
      <c r="P34" s="665" t="str">
        <f>LEFT(P19,4)-1&amp;" UY"</f>
        <v>2022 UY</v>
      </c>
      <c r="Q34" s="678"/>
      <c r="R34" s="679"/>
    </row>
    <row r="35" spans="2:18" ht="45" x14ac:dyDescent="0.2">
      <c r="B35" s="600"/>
      <c r="C35" s="586">
        <f>C20</f>
        <v>2025</v>
      </c>
      <c r="D35" s="407" t="s">
        <v>192</v>
      </c>
      <c r="E35" s="305" t="s">
        <v>607</v>
      </c>
      <c r="F35" s="296" t="s">
        <v>608</v>
      </c>
      <c r="G35" s="296" t="s">
        <v>609</v>
      </c>
      <c r="H35" s="314" t="s">
        <v>610</v>
      </c>
      <c r="I35" s="306" t="s">
        <v>98</v>
      </c>
      <c r="K35" s="600"/>
      <c r="L35" s="586">
        <f>L20</f>
        <v>2024</v>
      </c>
      <c r="M35" s="407" t="s">
        <v>192</v>
      </c>
      <c r="N35" s="305" t="s">
        <v>607</v>
      </c>
      <c r="O35" s="296" t="s">
        <v>608</v>
      </c>
      <c r="P35" s="296" t="s">
        <v>609</v>
      </c>
      <c r="Q35" s="314" t="s">
        <v>610</v>
      </c>
      <c r="R35" s="306" t="s">
        <v>98</v>
      </c>
    </row>
    <row r="36" spans="2:18" ht="15" x14ac:dyDescent="0.2">
      <c r="B36" s="601"/>
      <c r="C36" s="602"/>
      <c r="D36" s="423"/>
      <c r="E36" s="305" t="s">
        <v>394</v>
      </c>
      <c r="F36" s="296" t="s">
        <v>395</v>
      </c>
      <c r="G36" s="296" t="s">
        <v>396</v>
      </c>
      <c r="H36" s="314" t="s">
        <v>397</v>
      </c>
      <c r="I36" s="306" t="s">
        <v>398</v>
      </c>
      <c r="K36" s="601"/>
      <c r="L36" s="602"/>
      <c r="M36" s="423"/>
      <c r="N36" s="305" t="s">
        <v>394</v>
      </c>
      <c r="O36" s="296" t="s">
        <v>395</v>
      </c>
      <c r="P36" s="296" t="s">
        <v>396</v>
      </c>
      <c r="Q36" s="314" t="s">
        <v>397</v>
      </c>
      <c r="R36" s="306" t="s">
        <v>398</v>
      </c>
    </row>
    <row r="37" spans="2:18" x14ac:dyDescent="0.2">
      <c r="B37" s="454">
        <v>1</v>
      </c>
      <c r="C37" s="142" t="s">
        <v>381</v>
      </c>
      <c r="D37" s="402" t="s">
        <v>612</v>
      </c>
      <c r="E37" s="115"/>
      <c r="F37" s="103"/>
      <c r="G37" s="103"/>
      <c r="H37" s="103"/>
      <c r="I37" s="167">
        <f t="shared" ref="I37:I47" si="10">SUM(E37:H37)</f>
        <v>0</v>
      </c>
      <c r="K37" s="454">
        <v>1</v>
      </c>
      <c r="L37" s="142" t="s">
        <v>381</v>
      </c>
      <c r="M37" s="402" t="s">
        <v>612</v>
      </c>
      <c r="N37" s="117"/>
      <c r="O37" s="104"/>
      <c r="P37" s="104"/>
      <c r="Q37" s="104"/>
      <c r="R37" s="167">
        <f t="shared" ref="R37:R47" si="11">SUM(N37:Q37)</f>
        <v>0</v>
      </c>
    </row>
    <row r="38" spans="2:18" x14ac:dyDescent="0.2">
      <c r="B38" s="454">
        <v>2</v>
      </c>
      <c r="C38" s="142" t="s">
        <v>383</v>
      </c>
      <c r="D38" s="402" t="s">
        <v>612</v>
      </c>
      <c r="E38" s="115"/>
      <c r="F38" s="103"/>
      <c r="G38" s="103"/>
      <c r="H38" s="103"/>
      <c r="I38" s="167">
        <f t="shared" si="10"/>
        <v>0</v>
      </c>
      <c r="K38" s="454">
        <v>2</v>
      </c>
      <c r="L38" s="142" t="s">
        <v>383</v>
      </c>
      <c r="M38" s="402" t="s">
        <v>612</v>
      </c>
      <c r="N38" s="117"/>
      <c r="O38" s="104"/>
      <c r="P38" s="104"/>
      <c r="Q38" s="104"/>
      <c r="R38" s="167">
        <f t="shared" si="11"/>
        <v>0</v>
      </c>
    </row>
    <row r="39" spans="2:18" x14ac:dyDescent="0.2">
      <c r="B39" s="454">
        <v>3</v>
      </c>
      <c r="C39" s="142" t="s">
        <v>384</v>
      </c>
      <c r="D39" s="402" t="s">
        <v>612</v>
      </c>
      <c r="E39" s="115"/>
      <c r="F39" s="103"/>
      <c r="G39" s="103"/>
      <c r="H39" s="103"/>
      <c r="I39" s="167">
        <f t="shared" si="10"/>
        <v>0</v>
      </c>
      <c r="K39" s="454">
        <v>3</v>
      </c>
      <c r="L39" s="142" t="s">
        <v>384</v>
      </c>
      <c r="M39" s="402" t="s">
        <v>612</v>
      </c>
      <c r="N39" s="117"/>
      <c r="O39" s="104"/>
      <c r="P39" s="104"/>
      <c r="Q39" s="104"/>
      <c r="R39" s="167">
        <f t="shared" si="11"/>
        <v>0</v>
      </c>
    </row>
    <row r="40" spans="2:18" x14ac:dyDescent="0.2">
      <c r="B40" s="454">
        <v>4</v>
      </c>
      <c r="C40" s="142" t="s">
        <v>385</v>
      </c>
      <c r="D40" s="402" t="s">
        <v>612</v>
      </c>
      <c r="E40" s="115"/>
      <c r="F40" s="103"/>
      <c r="G40" s="103"/>
      <c r="H40" s="103"/>
      <c r="I40" s="167">
        <f t="shared" si="10"/>
        <v>0</v>
      </c>
      <c r="K40" s="454">
        <v>4</v>
      </c>
      <c r="L40" s="142" t="s">
        <v>385</v>
      </c>
      <c r="M40" s="402" t="s">
        <v>612</v>
      </c>
      <c r="N40" s="117"/>
      <c r="O40" s="104"/>
      <c r="P40" s="104"/>
      <c r="Q40" s="104"/>
      <c r="R40" s="167">
        <f t="shared" si="11"/>
        <v>0</v>
      </c>
    </row>
    <row r="41" spans="2:18" x14ac:dyDescent="0.2">
      <c r="B41" s="454">
        <v>5</v>
      </c>
      <c r="C41" s="142" t="s">
        <v>386</v>
      </c>
      <c r="D41" s="402" t="s">
        <v>612</v>
      </c>
      <c r="E41" s="115"/>
      <c r="F41" s="103"/>
      <c r="G41" s="103"/>
      <c r="H41" s="103"/>
      <c r="I41" s="167">
        <f t="shared" si="10"/>
        <v>0</v>
      </c>
      <c r="K41" s="454">
        <v>5</v>
      </c>
      <c r="L41" s="142" t="s">
        <v>386</v>
      </c>
      <c r="M41" s="402" t="s">
        <v>612</v>
      </c>
      <c r="N41" s="117"/>
      <c r="O41" s="104"/>
      <c r="P41" s="104"/>
      <c r="Q41" s="104"/>
      <c r="R41" s="167">
        <f t="shared" si="11"/>
        <v>0</v>
      </c>
    </row>
    <row r="42" spans="2:18" x14ac:dyDescent="0.2">
      <c r="B42" s="454">
        <v>6</v>
      </c>
      <c r="C42" s="142" t="s">
        <v>387</v>
      </c>
      <c r="D42" s="402" t="s">
        <v>612</v>
      </c>
      <c r="E42" s="115"/>
      <c r="F42" s="103"/>
      <c r="G42" s="103"/>
      <c r="H42" s="103"/>
      <c r="I42" s="167">
        <f t="shared" si="10"/>
        <v>0</v>
      </c>
      <c r="K42" s="454">
        <v>6</v>
      </c>
      <c r="L42" s="142" t="s">
        <v>387</v>
      </c>
      <c r="M42" s="402" t="s">
        <v>612</v>
      </c>
      <c r="N42" s="117"/>
      <c r="O42" s="104"/>
      <c r="P42" s="104"/>
      <c r="Q42" s="104"/>
      <c r="R42" s="167">
        <f t="shared" si="11"/>
        <v>0</v>
      </c>
    </row>
    <row r="43" spans="2:18" x14ac:dyDescent="0.2">
      <c r="B43" s="454">
        <v>7</v>
      </c>
      <c r="C43" s="142" t="s">
        <v>388</v>
      </c>
      <c r="D43" s="402" t="s">
        <v>612</v>
      </c>
      <c r="E43" s="115"/>
      <c r="F43" s="103"/>
      <c r="G43" s="103"/>
      <c r="H43" s="103"/>
      <c r="I43" s="167">
        <f t="shared" si="10"/>
        <v>0</v>
      </c>
      <c r="K43" s="454">
        <v>7</v>
      </c>
      <c r="L43" s="142" t="s">
        <v>388</v>
      </c>
      <c r="M43" s="402" t="s">
        <v>612</v>
      </c>
      <c r="N43" s="117"/>
      <c r="O43" s="104"/>
      <c r="P43" s="104"/>
      <c r="Q43" s="104"/>
      <c r="R43" s="167">
        <f t="shared" si="11"/>
        <v>0</v>
      </c>
    </row>
    <row r="44" spans="2:18" x14ac:dyDescent="0.2">
      <c r="B44" s="454">
        <v>8</v>
      </c>
      <c r="C44" s="142" t="s">
        <v>389</v>
      </c>
      <c r="D44" s="402" t="s">
        <v>612</v>
      </c>
      <c r="E44" s="115"/>
      <c r="F44" s="103"/>
      <c r="G44" s="103"/>
      <c r="H44" s="103"/>
      <c r="I44" s="167">
        <f t="shared" si="10"/>
        <v>0</v>
      </c>
      <c r="K44" s="454">
        <v>8</v>
      </c>
      <c r="L44" s="142" t="s">
        <v>389</v>
      </c>
      <c r="M44" s="402" t="s">
        <v>612</v>
      </c>
      <c r="N44" s="117"/>
      <c r="O44" s="104"/>
      <c r="P44" s="104"/>
      <c r="Q44" s="104"/>
      <c r="R44" s="167">
        <f t="shared" si="11"/>
        <v>0</v>
      </c>
    </row>
    <row r="45" spans="2:18" ht="15" x14ac:dyDescent="0.2">
      <c r="B45" s="454">
        <v>9</v>
      </c>
      <c r="C45" s="192" t="s">
        <v>605</v>
      </c>
      <c r="D45" s="403" t="s">
        <v>612</v>
      </c>
      <c r="E45" s="165">
        <f t="shared" ref="E45:H45" si="12">SUM(E37:E44)</f>
        <v>0</v>
      </c>
      <c r="F45" s="166">
        <f t="shared" si="12"/>
        <v>0</v>
      </c>
      <c r="G45" s="166">
        <f t="shared" si="12"/>
        <v>0</v>
      </c>
      <c r="H45" s="166">
        <f t="shared" si="12"/>
        <v>0</v>
      </c>
      <c r="I45" s="167">
        <f t="shared" si="10"/>
        <v>0</v>
      </c>
      <c r="K45" s="454">
        <v>9</v>
      </c>
      <c r="L45" s="192" t="s">
        <v>605</v>
      </c>
      <c r="M45" s="403" t="s">
        <v>612</v>
      </c>
      <c r="N45" s="165">
        <f>SUM(N37:N44)</f>
        <v>0</v>
      </c>
      <c r="O45" s="166">
        <f t="shared" ref="O45:Q45" si="13">SUM(O37:O44)</f>
        <v>0</v>
      </c>
      <c r="P45" s="166">
        <f t="shared" si="13"/>
        <v>0</v>
      </c>
      <c r="Q45" s="166">
        <f t="shared" si="13"/>
        <v>0</v>
      </c>
      <c r="R45" s="167">
        <f t="shared" si="11"/>
        <v>0</v>
      </c>
    </row>
    <row r="46" spans="2:18" x14ac:dyDescent="0.2">
      <c r="B46" s="454">
        <v>10</v>
      </c>
      <c r="C46" s="142" t="s">
        <v>459</v>
      </c>
      <c r="D46" s="402" t="s">
        <v>613</v>
      </c>
      <c r="E46" s="115"/>
      <c r="F46" s="103"/>
      <c r="G46" s="103"/>
      <c r="H46" s="103"/>
      <c r="I46" s="167">
        <f t="shared" si="10"/>
        <v>0</v>
      </c>
      <c r="K46" s="454">
        <v>10</v>
      </c>
      <c r="L46" s="142" t="s">
        <v>459</v>
      </c>
      <c r="M46" s="402" t="s">
        <v>613</v>
      </c>
      <c r="N46" s="117"/>
      <c r="O46" s="104"/>
      <c r="P46" s="104"/>
      <c r="Q46" s="104"/>
      <c r="R46" s="167">
        <f t="shared" si="11"/>
        <v>0</v>
      </c>
    </row>
    <row r="47" spans="2:18" ht="15.75" thickBot="1" x14ac:dyDescent="0.25">
      <c r="B47" s="455">
        <v>11</v>
      </c>
      <c r="C47" s="201" t="s">
        <v>98</v>
      </c>
      <c r="D47" s="424" t="s">
        <v>611</v>
      </c>
      <c r="E47" s="162">
        <f t="shared" ref="E47:H47" si="14">E45+E46</f>
        <v>0</v>
      </c>
      <c r="F47" s="137">
        <f t="shared" si="14"/>
        <v>0</v>
      </c>
      <c r="G47" s="137">
        <f t="shared" si="14"/>
        <v>0</v>
      </c>
      <c r="H47" s="137">
        <f t="shared" si="14"/>
        <v>0</v>
      </c>
      <c r="I47" s="138">
        <f t="shared" si="10"/>
        <v>0</v>
      </c>
      <c r="K47" s="455">
        <v>11</v>
      </c>
      <c r="L47" s="201" t="s">
        <v>98</v>
      </c>
      <c r="M47" s="424" t="s">
        <v>611</v>
      </c>
      <c r="N47" s="162">
        <f t="shared" ref="N47:Q47" si="15">N45+N46</f>
        <v>0</v>
      </c>
      <c r="O47" s="137">
        <f t="shared" si="15"/>
        <v>0</v>
      </c>
      <c r="P47" s="137">
        <f t="shared" si="15"/>
        <v>0</v>
      </c>
      <c r="Q47" s="137">
        <f t="shared" si="15"/>
        <v>0</v>
      </c>
      <c r="R47" s="138">
        <f t="shared" si="11"/>
        <v>0</v>
      </c>
    </row>
    <row r="48" spans="2:18" ht="15" hidden="1" outlineLevel="1" thickBot="1" x14ac:dyDescent="0.25"/>
    <row r="49" spans="2:18" ht="15" hidden="1" outlineLevel="1" x14ac:dyDescent="0.2">
      <c r="B49" s="595"/>
      <c r="C49" s="599"/>
      <c r="D49" s="406"/>
      <c r="E49" s="677"/>
      <c r="F49" s="678"/>
      <c r="G49" s="665" t="str">
        <f>LEFT(G34,4)-1&amp;" UY"</f>
        <v>2022 UY</v>
      </c>
      <c r="H49" s="678"/>
      <c r="I49" s="679"/>
      <c r="K49" s="595"/>
      <c r="L49" s="599"/>
      <c r="M49" s="406"/>
      <c r="N49" s="677"/>
      <c r="O49" s="678"/>
      <c r="P49" s="665" t="str">
        <f>LEFT(P34,4)-1&amp;" UY"</f>
        <v>2021 UY</v>
      </c>
      <c r="Q49" s="678"/>
      <c r="R49" s="679"/>
    </row>
    <row r="50" spans="2:18" ht="45" hidden="1" outlineLevel="1" x14ac:dyDescent="0.2">
      <c r="B50" s="600"/>
      <c r="C50" s="586">
        <f>C35</f>
        <v>2025</v>
      </c>
      <c r="D50" s="407" t="s">
        <v>192</v>
      </c>
      <c r="E50" s="305" t="s">
        <v>607</v>
      </c>
      <c r="F50" s="296" t="s">
        <v>608</v>
      </c>
      <c r="G50" s="296" t="s">
        <v>609</v>
      </c>
      <c r="H50" s="314" t="s">
        <v>610</v>
      </c>
      <c r="I50" s="306" t="s">
        <v>98</v>
      </c>
      <c r="K50" s="600"/>
      <c r="L50" s="586">
        <f>L35</f>
        <v>2024</v>
      </c>
      <c r="M50" s="407" t="s">
        <v>192</v>
      </c>
      <c r="N50" s="305" t="s">
        <v>607</v>
      </c>
      <c r="O50" s="296" t="s">
        <v>608</v>
      </c>
      <c r="P50" s="296" t="s">
        <v>609</v>
      </c>
      <c r="Q50" s="314" t="s">
        <v>610</v>
      </c>
      <c r="R50" s="306" t="s">
        <v>98</v>
      </c>
    </row>
    <row r="51" spans="2:18" ht="15" hidden="1" outlineLevel="1" x14ac:dyDescent="0.2">
      <c r="B51" s="601"/>
      <c r="C51" s="602"/>
      <c r="D51" s="423"/>
      <c r="E51" s="305" t="s">
        <v>399</v>
      </c>
      <c r="F51" s="296" t="s">
        <v>400</v>
      </c>
      <c r="G51" s="296" t="s">
        <v>401</v>
      </c>
      <c r="H51" s="314" t="s">
        <v>402</v>
      </c>
      <c r="I51" s="306" t="s">
        <v>403</v>
      </c>
      <c r="K51" s="601"/>
      <c r="L51" s="602"/>
      <c r="M51" s="423"/>
      <c r="N51" s="305" t="s">
        <v>399</v>
      </c>
      <c r="O51" s="296" t="s">
        <v>400</v>
      </c>
      <c r="P51" s="296" t="s">
        <v>401</v>
      </c>
      <c r="Q51" s="314" t="s">
        <v>402</v>
      </c>
      <c r="R51" s="306" t="s">
        <v>403</v>
      </c>
    </row>
    <row r="52" spans="2:18" hidden="1" outlineLevel="1" x14ac:dyDescent="0.2">
      <c r="B52" s="454">
        <v>1</v>
      </c>
      <c r="C52" s="142" t="s">
        <v>381</v>
      </c>
      <c r="D52" s="402" t="s">
        <v>612</v>
      </c>
      <c r="E52" s="115"/>
      <c r="F52" s="103"/>
      <c r="G52" s="103"/>
      <c r="H52" s="103"/>
      <c r="I52" s="167">
        <f>SUM(E52:H52)</f>
        <v>0</v>
      </c>
      <c r="K52" s="454">
        <v>1</v>
      </c>
      <c r="L52" s="142" t="s">
        <v>381</v>
      </c>
      <c r="M52" s="402" t="s">
        <v>612</v>
      </c>
      <c r="N52" s="117"/>
      <c r="O52" s="104"/>
      <c r="P52" s="104"/>
      <c r="Q52" s="104"/>
      <c r="R52" s="167">
        <f>SUM(N52:Q52)</f>
        <v>0</v>
      </c>
    </row>
    <row r="53" spans="2:18" hidden="1" outlineLevel="1" x14ac:dyDescent="0.2">
      <c r="B53" s="454">
        <v>2</v>
      </c>
      <c r="C53" s="142" t="s">
        <v>383</v>
      </c>
      <c r="D53" s="402" t="s">
        <v>612</v>
      </c>
      <c r="E53" s="115"/>
      <c r="F53" s="103"/>
      <c r="G53" s="103"/>
      <c r="H53" s="103"/>
      <c r="I53" s="167">
        <f t="shared" ref="I53:I62" si="16">SUM(E53:H53)</f>
        <v>0</v>
      </c>
      <c r="K53" s="454">
        <v>2</v>
      </c>
      <c r="L53" s="142" t="s">
        <v>383</v>
      </c>
      <c r="M53" s="402" t="s">
        <v>612</v>
      </c>
      <c r="N53" s="117"/>
      <c r="O53" s="104"/>
      <c r="P53" s="104"/>
      <c r="Q53" s="104"/>
      <c r="R53" s="167">
        <f t="shared" ref="R53:R62" si="17">SUM(N53:Q53)</f>
        <v>0</v>
      </c>
    </row>
    <row r="54" spans="2:18" hidden="1" outlineLevel="1" x14ac:dyDescent="0.2">
      <c r="B54" s="454">
        <v>3</v>
      </c>
      <c r="C54" s="142" t="s">
        <v>384</v>
      </c>
      <c r="D54" s="402" t="s">
        <v>612</v>
      </c>
      <c r="E54" s="115"/>
      <c r="F54" s="103"/>
      <c r="G54" s="103"/>
      <c r="H54" s="103"/>
      <c r="I54" s="167">
        <f t="shared" si="16"/>
        <v>0</v>
      </c>
      <c r="K54" s="454">
        <v>3</v>
      </c>
      <c r="L54" s="142" t="s">
        <v>384</v>
      </c>
      <c r="M54" s="402" t="s">
        <v>612</v>
      </c>
      <c r="N54" s="117"/>
      <c r="O54" s="104"/>
      <c r="P54" s="104"/>
      <c r="Q54" s="104"/>
      <c r="R54" s="167">
        <f t="shared" si="17"/>
        <v>0</v>
      </c>
    </row>
    <row r="55" spans="2:18" hidden="1" outlineLevel="1" x14ac:dyDescent="0.2">
      <c r="B55" s="454">
        <v>4</v>
      </c>
      <c r="C55" s="142" t="s">
        <v>385</v>
      </c>
      <c r="D55" s="402" t="s">
        <v>612</v>
      </c>
      <c r="E55" s="115"/>
      <c r="F55" s="103"/>
      <c r="G55" s="103"/>
      <c r="H55" s="103"/>
      <c r="I55" s="167">
        <f t="shared" si="16"/>
        <v>0</v>
      </c>
      <c r="K55" s="454">
        <v>4</v>
      </c>
      <c r="L55" s="142" t="s">
        <v>385</v>
      </c>
      <c r="M55" s="402" t="s">
        <v>612</v>
      </c>
      <c r="N55" s="117"/>
      <c r="O55" s="104"/>
      <c r="P55" s="104"/>
      <c r="Q55" s="104"/>
      <c r="R55" s="167">
        <f t="shared" si="17"/>
        <v>0</v>
      </c>
    </row>
    <row r="56" spans="2:18" hidden="1" outlineLevel="1" x14ac:dyDescent="0.2">
      <c r="B56" s="454">
        <v>5</v>
      </c>
      <c r="C56" s="142" t="s">
        <v>386</v>
      </c>
      <c r="D56" s="402" t="s">
        <v>612</v>
      </c>
      <c r="E56" s="115"/>
      <c r="F56" s="103"/>
      <c r="G56" s="103"/>
      <c r="H56" s="103"/>
      <c r="I56" s="167">
        <f t="shared" si="16"/>
        <v>0</v>
      </c>
      <c r="K56" s="454">
        <v>5</v>
      </c>
      <c r="L56" s="142" t="s">
        <v>386</v>
      </c>
      <c r="M56" s="402" t="s">
        <v>612</v>
      </c>
      <c r="N56" s="117"/>
      <c r="O56" s="104"/>
      <c r="P56" s="104"/>
      <c r="Q56" s="104"/>
      <c r="R56" s="167">
        <f t="shared" si="17"/>
        <v>0</v>
      </c>
    </row>
    <row r="57" spans="2:18" hidden="1" outlineLevel="1" x14ac:dyDescent="0.2">
      <c r="B57" s="454">
        <v>6</v>
      </c>
      <c r="C57" s="142" t="s">
        <v>387</v>
      </c>
      <c r="D57" s="402" t="s">
        <v>612</v>
      </c>
      <c r="E57" s="115"/>
      <c r="F57" s="103"/>
      <c r="G57" s="103"/>
      <c r="H57" s="103"/>
      <c r="I57" s="167">
        <f t="shared" si="16"/>
        <v>0</v>
      </c>
      <c r="K57" s="454">
        <v>6</v>
      </c>
      <c r="L57" s="142" t="s">
        <v>387</v>
      </c>
      <c r="M57" s="402" t="s">
        <v>612</v>
      </c>
      <c r="N57" s="117"/>
      <c r="O57" s="104"/>
      <c r="P57" s="104"/>
      <c r="Q57" s="104"/>
      <c r="R57" s="167">
        <f t="shared" si="17"/>
        <v>0</v>
      </c>
    </row>
    <row r="58" spans="2:18" hidden="1" outlineLevel="1" x14ac:dyDescent="0.2">
      <c r="B58" s="454">
        <v>7</v>
      </c>
      <c r="C58" s="142" t="s">
        <v>388</v>
      </c>
      <c r="D58" s="402" t="s">
        <v>612</v>
      </c>
      <c r="E58" s="115"/>
      <c r="F58" s="103"/>
      <c r="G58" s="103"/>
      <c r="H58" s="103"/>
      <c r="I58" s="167">
        <f t="shared" si="16"/>
        <v>0</v>
      </c>
      <c r="K58" s="454">
        <v>7</v>
      </c>
      <c r="L58" s="142" t="s">
        <v>388</v>
      </c>
      <c r="M58" s="402" t="s">
        <v>612</v>
      </c>
      <c r="N58" s="117"/>
      <c r="O58" s="104"/>
      <c r="P58" s="104"/>
      <c r="Q58" s="104"/>
      <c r="R58" s="167">
        <f t="shared" si="17"/>
        <v>0</v>
      </c>
    </row>
    <row r="59" spans="2:18" hidden="1" outlineLevel="1" x14ac:dyDescent="0.2">
      <c r="B59" s="454">
        <v>8</v>
      </c>
      <c r="C59" s="142" t="s">
        <v>389</v>
      </c>
      <c r="D59" s="402" t="s">
        <v>612</v>
      </c>
      <c r="E59" s="115"/>
      <c r="F59" s="103"/>
      <c r="G59" s="103"/>
      <c r="H59" s="103"/>
      <c r="I59" s="167">
        <f t="shared" si="16"/>
        <v>0</v>
      </c>
      <c r="K59" s="454">
        <v>8</v>
      </c>
      <c r="L59" s="142" t="s">
        <v>389</v>
      </c>
      <c r="M59" s="402" t="s">
        <v>612</v>
      </c>
      <c r="N59" s="117"/>
      <c r="O59" s="104"/>
      <c r="P59" s="104"/>
      <c r="Q59" s="104"/>
      <c r="R59" s="167">
        <f t="shared" si="17"/>
        <v>0</v>
      </c>
    </row>
    <row r="60" spans="2:18" ht="15" hidden="1" outlineLevel="1" x14ac:dyDescent="0.2">
      <c r="B60" s="454">
        <v>9</v>
      </c>
      <c r="C60" s="192" t="s">
        <v>605</v>
      </c>
      <c r="D60" s="403" t="s">
        <v>612</v>
      </c>
      <c r="E60" s="165">
        <f t="shared" ref="E60:G60" si="18">SUM(E52:E59)</f>
        <v>0</v>
      </c>
      <c r="F60" s="166">
        <f t="shared" si="18"/>
        <v>0</v>
      </c>
      <c r="G60" s="166">
        <f t="shared" si="18"/>
        <v>0</v>
      </c>
      <c r="H60" s="166">
        <f>SUM(H52:H59)</f>
        <v>0</v>
      </c>
      <c r="I60" s="167">
        <f t="shared" si="16"/>
        <v>0</v>
      </c>
      <c r="K60" s="454">
        <v>9</v>
      </c>
      <c r="L60" s="192" t="s">
        <v>605</v>
      </c>
      <c r="M60" s="403" t="s">
        <v>612</v>
      </c>
      <c r="N60" s="165">
        <f>SUM(N52:N59)</f>
        <v>0</v>
      </c>
      <c r="O60" s="166">
        <f t="shared" ref="O60:Q60" si="19">SUM(O52:O59)</f>
        <v>0</v>
      </c>
      <c r="P60" s="166">
        <f t="shared" si="19"/>
        <v>0</v>
      </c>
      <c r="Q60" s="166">
        <f t="shared" si="19"/>
        <v>0</v>
      </c>
      <c r="R60" s="167">
        <f t="shared" si="17"/>
        <v>0</v>
      </c>
    </row>
    <row r="61" spans="2:18" hidden="1" outlineLevel="1" x14ac:dyDescent="0.2">
      <c r="B61" s="454">
        <v>10</v>
      </c>
      <c r="C61" s="142" t="s">
        <v>459</v>
      </c>
      <c r="D61" s="402" t="s">
        <v>613</v>
      </c>
      <c r="E61" s="115"/>
      <c r="F61" s="103"/>
      <c r="G61" s="103"/>
      <c r="H61" s="103"/>
      <c r="I61" s="167">
        <f t="shared" si="16"/>
        <v>0</v>
      </c>
      <c r="K61" s="454">
        <v>10</v>
      </c>
      <c r="L61" s="142" t="s">
        <v>459</v>
      </c>
      <c r="M61" s="402" t="s">
        <v>613</v>
      </c>
      <c r="N61" s="117"/>
      <c r="O61" s="104"/>
      <c r="P61" s="104"/>
      <c r="Q61" s="104"/>
      <c r="R61" s="167">
        <f t="shared" si="17"/>
        <v>0</v>
      </c>
    </row>
    <row r="62" spans="2:18" ht="15.75" hidden="1" outlineLevel="1" thickBot="1" x14ac:dyDescent="0.25">
      <c r="B62" s="455">
        <v>11</v>
      </c>
      <c r="C62" s="201" t="s">
        <v>98</v>
      </c>
      <c r="D62" s="424" t="s">
        <v>611</v>
      </c>
      <c r="E62" s="162">
        <f>E60+E61</f>
        <v>0</v>
      </c>
      <c r="F62" s="137">
        <f t="shared" ref="F62:H62" si="20">F60+F61</f>
        <v>0</v>
      </c>
      <c r="G62" s="137">
        <f t="shared" si="20"/>
        <v>0</v>
      </c>
      <c r="H62" s="137">
        <f t="shared" si="20"/>
        <v>0</v>
      </c>
      <c r="I62" s="138">
        <f t="shared" si="16"/>
        <v>0</v>
      </c>
      <c r="K62" s="455">
        <v>11</v>
      </c>
      <c r="L62" s="201" t="s">
        <v>98</v>
      </c>
      <c r="M62" s="424" t="s">
        <v>611</v>
      </c>
      <c r="N62" s="162">
        <f>N60+N61</f>
        <v>0</v>
      </c>
      <c r="O62" s="137">
        <f t="shared" ref="O62:Q62" si="21">O60+O61</f>
        <v>0</v>
      </c>
      <c r="P62" s="137">
        <f t="shared" si="21"/>
        <v>0</v>
      </c>
      <c r="Q62" s="137">
        <f t="shared" si="21"/>
        <v>0</v>
      </c>
      <c r="R62" s="138">
        <f t="shared" si="17"/>
        <v>0</v>
      </c>
    </row>
    <row r="63" spans="2:18" ht="15" hidden="1" outlineLevel="1" thickBot="1" x14ac:dyDescent="0.25"/>
    <row r="64" spans="2:18" ht="15" hidden="1" outlineLevel="1" x14ac:dyDescent="0.2">
      <c r="B64" s="595"/>
      <c r="C64" s="599"/>
      <c r="D64" s="406"/>
      <c r="E64" s="677"/>
      <c r="F64" s="678"/>
      <c r="G64" s="665" t="str">
        <f>LEFT(G49,4)-1&amp;" UY"</f>
        <v>2021 UY</v>
      </c>
      <c r="H64" s="678"/>
      <c r="I64" s="679"/>
      <c r="K64" s="595"/>
      <c r="L64" s="599"/>
      <c r="M64" s="406"/>
      <c r="N64" s="677"/>
      <c r="O64" s="678"/>
      <c r="P64" s="665" t="str">
        <f>LEFT(P49,4)-1&amp;" UY"</f>
        <v>2020 UY</v>
      </c>
      <c r="Q64" s="678"/>
      <c r="R64" s="679"/>
    </row>
    <row r="65" spans="2:18" ht="45" hidden="1" outlineLevel="1" x14ac:dyDescent="0.2">
      <c r="B65" s="600"/>
      <c r="C65" s="586">
        <f>C50</f>
        <v>2025</v>
      </c>
      <c r="D65" s="407" t="s">
        <v>192</v>
      </c>
      <c r="E65" s="305" t="s">
        <v>607</v>
      </c>
      <c r="F65" s="296" t="s">
        <v>608</v>
      </c>
      <c r="G65" s="296" t="s">
        <v>609</v>
      </c>
      <c r="H65" s="314" t="s">
        <v>610</v>
      </c>
      <c r="I65" s="306" t="s">
        <v>98</v>
      </c>
      <c r="K65" s="600"/>
      <c r="L65" s="586">
        <f>L50</f>
        <v>2024</v>
      </c>
      <c r="M65" s="407" t="s">
        <v>192</v>
      </c>
      <c r="N65" s="305" t="s">
        <v>607</v>
      </c>
      <c r="O65" s="296" t="s">
        <v>608</v>
      </c>
      <c r="P65" s="296" t="s">
        <v>609</v>
      </c>
      <c r="Q65" s="314" t="s">
        <v>610</v>
      </c>
      <c r="R65" s="306" t="s">
        <v>98</v>
      </c>
    </row>
    <row r="66" spans="2:18" ht="15" hidden="1" outlineLevel="1" x14ac:dyDescent="0.2">
      <c r="B66" s="601"/>
      <c r="C66" s="602"/>
      <c r="D66" s="423"/>
      <c r="E66" s="305" t="s">
        <v>404</v>
      </c>
      <c r="F66" s="296" t="s">
        <v>405</v>
      </c>
      <c r="G66" s="296" t="s">
        <v>406</v>
      </c>
      <c r="H66" s="314" t="s">
        <v>407</v>
      </c>
      <c r="I66" s="306" t="s">
        <v>408</v>
      </c>
      <c r="K66" s="601"/>
      <c r="L66" s="602"/>
      <c r="M66" s="423"/>
      <c r="N66" s="305" t="s">
        <v>404</v>
      </c>
      <c r="O66" s="296" t="s">
        <v>405</v>
      </c>
      <c r="P66" s="296" t="s">
        <v>406</v>
      </c>
      <c r="Q66" s="314" t="s">
        <v>407</v>
      </c>
      <c r="R66" s="306" t="s">
        <v>408</v>
      </c>
    </row>
    <row r="67" spans="2:18" hidden="1" outlineLevel="1" x14ac:dyDescent="0.2">
      <c r="B67" s="454">
        <v>1</v>
      </c>
      <c r="C67" s="142" t="s">
        <v>381</v>
      </c>
      <c r="D67" s="402" t="s">
        <v>612</v>
      </c>
      <c r="E67" s="115"/>
      <c r="F67" s="103"/>
      <c r="G67" s="103"/>
      <c r="H67" s="103"/>
      <c r="I67" s="167">
        <f t="shared" ref="I67:I77" si="22">SUM(E67:H67)</f>
        <v>0</v>
      </c>
      <c r="K67" s="454">
        <v>1</v>
      </c>
      <c r="L67" s="142" t="s">
        <v>381</v>
      </c>
      <c r="M67" s="402" t="s">
        <v>612</v>
      </c>
      <c r="N67" s="117"/>
      <c r="O67" s="104"/>
      <c r="P67" s="104"/>
      <c r="Q67" s="104"/>
      <c r="R67" s="167">
        <f t="shared" ref="R67:R77" si="23">SUM(N67:Q67)</f>
        <v>0</v>
      </c>
    </row>
    <row r="68" spans="2:18" hidden="1" outlineLevel="1" x14ac:dyDescent="0.2">
      <c r="B68" s="454">
        <v>2</v>
      </c>
      <c r="C68" s="142" t="s">
        <v>383</v>
      </c>
      <c r="D68" s="402" t="s">
        <v>612</v>
      </c>
      <c r="E68" s="115"/>
      <c r="F68" s="103"/>
      <c r="G68" s="103"/>
      <c r="H68" s="103"/>
      <c r="I68" s="167">
        <f t="shared" si="22"/>
        <v>0</v>
      </c>
      <c r="K68" s="454">
        <v>2</v>
      </c>
      <c r="L68" s="142" t="s">
        <v>383</v>
      </c>
      <c r="M68" s="402" t="s">
        <v>612</v>
      </c>
      <c r="N68" s="117"/>
      <c r="O68" s="104"/>
      <c r="P68" s="104"/>
      <c r="Q68" s="104"/>
      <c r="R68" s="167">
        <f t="shared" si="23"/>
        <v>0</v>
      </c>
    </row>
    <row r="69" spans="2:18" hidden="1" outlineLevel="1" x14ac:dyDescent="0.2">
      <c r="B69" s="454">
        <v>3</v>
      </c>
      <c r="C69" s="142" t="s">
        <v>384</v>
      </c>
      <c r="D69" s="402" t="s">
        <v>612</v>
      </c>
      <c r="E69" s="115"/>
      <c r="F69" s="103"/>
      <c r="G69" s="103"/>
      <c r="H69" s="103"/>
      <c r="I69" s="167">
        <f t="shared" si="22"/>
        <v>0</v>
      </c>
      <c r="K69" s="454">
        <v>3</v>
      </c>
      <c r="L69" s="142" t="s">
        <v>384</v>
      </c>
      <c r="M69" s="402" t="s">
        <v>612</v>
      </c>
      <c r="N69" s="117"/>
      <c r="O69" s="104"/>
      <c r="P69" s="104"/>
      <c r="Q69" s="104"/>
      <c r="R69" s="167">
        <f t="shared" si="23"/>
        <v>0</v>
      </c>
    </row>
    <row r="70" spans="2:18" hidden="1" outlineLevel="1" x14ac:dyDescent="0.2">
      <c r="B70" s="454">
        <v>4</v>
      </c>
      <c r="C70" s="142" t="s">
        <v>385</v>
      </c>
      <c r="D70" s="402" t="s">
        <v>612</v>
      </c>
      <c r="E70" s="115"/>
      <c r="F70" s="103"/>
      <c r="G70" s="103"/>
      <c r="H70" s="103"/>
      <c r="I70" s="167">
        <f t="shared" si="22"/>
        <v>0</v>
      </c>
      <c r="K70" s="454">
        <v>4</v>
      </c>
      <c r="L70" s="142" t="s">
        <v>385</v>
      </c>
      <c r="M70" s="402" t="s">
        <v>612</v>
      </c>
      <c r="N70" s="117"/>
      <c r="O70" s="104"/>
      <c r="P70" s="104"/>
      <c r="Q70" s="104"/>
      <c r="R70" s="167">
        <f t="shared" si="23"/>
        <v>0</v>
      </c>
    </row>
    <row r="71" spans="2:18" hidden="1" outlineLevel="1" x14ac:dyDescent="0.2">
      <c r="B71" s="454">
        <v>5</v>
      </c>
      <c r="C71" s="142" t="s">
        <v>386</v>
      </c>
      <c r="D71" s="402" t="s">
        <v>612</v>
      </c>
      <c r="E71" s="115"/>
      <c r="F71" s="103"/>
      <c r="G71" s="103"/>
      <c r="H71" s="103"/>
      <c r="I71" s="167">
        <f t="shared" si="22"/>
        <v>0</v>
      </c>
      <c r="K71" s="454">
        <v>5</v>
      </c>
      <c r="L71" s="142" t="s">
        <v>386</v>
      </c>
      <c r="M71" s="402" t="s">
        <v>612</v>
      </c>
      <c r="N71" s="117"/>
      <c r="O71" s="104"/>
      <c r="P71" s="104"/>
      <c r="Q71" s="104"/>
      <c r="R71" s="167">
        <f t="shared" si="23"/>
        <v>0</v>
      </c>
    </row>
    <row r="72" spans="2:18" hidden="1" outlineLevel="1" x14ac:dyDescent="0.2">
      <c r="B72" s="454">
        <v>6</v>
      </c>
      <c r="C72" s="142" t="s">
        <v>387</v>
      </c>
      <c r="D72" s="402" t="s">
        <v>612</v>
      </c>
      <c r="E72" s="115"/>
      <c r="F72" s="103"/>
      <c r="G72" s="103"/>
      <c r="H72" s="103"/>
      <c r="I72" s="167">
        <f t="shared" si="22"/>
        <v>0</v>
      </c>
      <c r="K72" s="454">
        <v>6</v>
      </c>
      <c r="L72" s="142" t="s">
        <v>387</v>
      </c>
      <c r="M72" s="402" t="s">
        <v>612</v>
      </c>
      <c r="N72" s="117"/>
      <c r="O72" s="104"/>
      <c r="P72" s="104"/>
      <c r="Q72" s="104"/>
      <c r="R72" s="167">
        <f t="shared" si="23"/>
        <v>0</v>
      </c>
    </row>
    <row r="73" spans="2:18" hidden="1" outlineLevel="1" x14ac:dyDescent="0.2">
      <c r="B73" s="454">
        <v>7</v>
      </c>
      <c r="C73" s="142" t="s">
        <v>388</v>
      </c>
      <c r="D73" s="402" t="s">
        <v>612</v>
      </c>
      <c r="E73" s="115"/>
      <c r="F73" s="103"/>
      <c r="G73" s="103"/>
      <c r="H73" s="103"/>
      <c r="I73" s="167">
        <f t="shared" si="22"/>
        <v>0</v>
      </c>
      <c r="K73" s="454">
        <v>7</v>
      </c>
      <c r="L73" s="142" t="s">
        <v>388</v>
      </c>
      <c r="M73" s="402" t="s">
        <v>612</v>
      </c>
      <c r="N73" s="117"/>
      <c r="O73" s="104"/>
      <c r="P73" s="104"/>
      <c r="Q73" s="104"/>
      <c r="R73" s="167">
        <f t="shared" si="23"/>
        <v>0</v>
      </c>
    </row>
    <row r="74" spans="2:18" hidden="1" outlineLevel="1" x14ac:dyDescent="0.2">
      <c r="B74" s="454">
        <v>8</v>
      </c>
      <c r="C74" s="142" t="s">
        <v>389</v>
      </c>
      <c r="D74" s="402" t="s">
        <v>612</v>
      </c>
      <c r="E74" s="115"/>
      <c r="F74" s="103"/>
      <c r="G74" s="103"/>
      <c r="H74" s="103"/>
      <c r="I74" s="167">
        <f t="shared" si="22"/>
        <v>0</v>
      </c>
      <c r="K74" s="454">
        <v>8</v>
      </c>
      <c r="L74" s="142" t="s">
        <v>389</v>
      </c>
      <c r="M74" s="402" t="s">
        <v>612</v>
      </c>
      <c r="N74" s="117"/>
      <c r="O74" s="104"/>
      <c r="P74" s="104"/>
      <c r="Q74" s="104"/>
      <c r="R74" s="167">
        <f t="shared" si="23"/>
        <v>0</v>
      </c>
    </row>
    <row r="75" spans="2:18" ht="15" hidden="1" outlineLevel="1" x14ac:dyDescent="0.2">
      <c r="B75" s="454">
        <v>9</v>
      </c>
      <c r="C75" s="192" t="s">
        <v>605</v>
      </c>
      <c r="D75" s="403" t="s">
        <v>612</v>
      </c>
      <c r="E75" s="165">
        <f t="shared" ref="E75:H75" si="24">SUM(E67:E74)</f>
        <v>0</v>
      </c>
      <c r="F75" s="166">
        <f t="shared" si="24"/>
        <v>0</v>
      </c>
      <c r="G75" s="166">
        <f t="shared" si="24"/>
        <v>0</v>
      </c>
      <c r="H75" s="166">
        <f t="shared" si="24"/>
        <v>0</v>
      </c>
      <c r="I75" s="167">
        <f t="shared" si="22"/>
        <v>0</v>
      </c>
      <c r="K75" s="454">
        <v>9</v>
      </c>
      <c r="L75" s="192" t="s">
        <v>605</v>
      </c>
      <c r="M75" s="403" t="s">
        <v>612</v>
      </c>
      <c r="N75" s="165">
        <f>SUM(N67:N74)</f>
        <v>0</v>
      </c>
      <c r="O75" s="166">
        <f t="shared" ref="O75:Q75" si="25">SUM(O67:O74)</f>
        <v>0</v>
      </c>
      <c r="P75" s="166">
        <f t="shared" si="25"/>
        <v>0</v>
      </c>
      <c r="Q75" s="166">
        <f t="shared" si="25"/>
        <v>0</v>
      </c>
      <c r="R75" s="167">
        <f t="shared" si="23"/>
        <v>0</v>
      </c>
    </row>
    <row r="76" spans="2:18" hidden="1" outlineLevel="1" x14ac:dyDescent="0.2">
      <c r="B76" s="454">
        <v>10</v>
      </c>
      <c r="C76" s="142" t="s">
        <v>459</v>
      </c>
      <c r="D76" s="402" t="s">
        <v>613</v>
      </c>
      <c r="E76" s="115"/>
      <c r="F76" s="103"/>
      <c r="G76" s="103"/>
      <c r="H76" s="103"/>
      <c r="I76" s="167">
        <f t="shared" si="22"/>
        <v>0</v>
      </c>
      <c r="K76" s="454">
        <v>10</v>
      </c>
      <c r="L76" s="142" t="s">
        <v>459</v>
      </c>
      <c r="M76" s="402" t="s">
        <v>613</v>
      </c>
      <c r="N76" s="117"/>
      <c r="O76" s="104"/>
      <c r="P76" s="104"/>
      <c r="Q76" s="104"/>
      <c r="R76" s="167">
        <f t="shared" si="23"/>
        <v>0</v>
      </c>
    </row>
    <row r="77" spans="2:18" ht="15.75" hidden="1" outlineLevel="1" thickBot="1" x14ac:dyDescent="0.25">
      <c r="B77" s="455">
        <v>11</v>
      </c>
      <c r="C77" s="201" t="s">
        <v>98</v>
      </c>
      <c r="D77" s="424" t="s">
        <v>611</v>
      </c>
      <c r="E77" s="162">
        <f t="shared" ref="E77:H77" si="26">E75+E76</f>
        <v>0</v>
      </c>
      <c r="F77" s="137">
        <f t="shared" si="26"/>
        <v>0</v>
      </c>
      <c r="G77" s="137">
        <f t="shared" si="26"/>
        <v>0</v>
      </c>
      <c r="H77" s="137">
        <f t="shared" si="26"/>
        <v>0</v>
      </c>
      <c r="I77" s="138">
        <f t="shared" si="22"/>
        <v>0</v>
      </c>
      <c r="K77" s="455">
        <v>11</v>
      </c>
      <c r="L77" s="201" t="s">
        <v>98</v>
      </c>
      <c r="M77" s="424" t="s">
        <v>611</v>
      </c>
      <c r="N77" s="162">
        <f t="shared" ref="N77:Q77" si="27">N75+N76</f>
        <v>0</v>
      </c>
      <c r="O77" s="137">
        <f t="shared" si="27"/>
        <v>0</v>
      </c>
      <c r="P77" s="137">
        <f t="shared" si="27"/>
        <v>0</v>
      </c>
      <c r="Q77" s="137">
        <f t="shared" si="27"/>
        <v>0</v>
      </c>
      <c r="R77" s="138">
        <f t="shared" si="23"/>
        <v>0</v>
      </c>
    </row>
    <row r="78" spans="2:18" ht="15" hidden="1" outlineLevel="1" thickBot="1" x14ac:dyDescent="0.25"/>
    <row r="79" spans="2:18" ht="15" hidden="1" outlineLevel="1" x14ac:dyDescent="0.2">
      <c r="B79" s="595"/>
      <c r="C79" s="599"/>
      <c r="D79" s="406"/>
      <c r="E79" s="677"/>
      <c r="F79" s="678"/>
      <c r="G79" s="665" t="str">
        <f>LEFT(G64,4)-1&amp;" UY"</f>
        <v>2020 UY</v>
      </c>
      <c r="H79" s="678"/>
      <c r="I79" s="679"/>
      <c r="K79" s="595"/>
      <c r="L79" s="599"/>
      <c r="M79" s="406"/>
      <c r="N79" s="677"/>
      <c r="O79" s="678"/>
      <c r="P79" s="665" t="str">
        <f>LEFT(P64,4)-1&amp;" UY"</f>
        <v>2019 UY</v>
      </c>
      <c r="Q79" s="678"/>
      <c r="R79" s="679"/>
    </row>
    <row r="80" spans="2:18" ht="45" hidden="1" outlineLevel="1" x14ac:dyDescent="0.2">
      <c r="B80" s="600"/>
      <c r="C80" s="586">
        <f>C65</f>
        <v>2025</v>
      </c>
      <c r="D80" s="407" t="s">
        <v>192</v>
      </c>
      <c r="E80" s="305" t="s">
        <v>607</v>
      </c>
      <c r="F80" s="296" t="s">
        <v>608</v>
      </c>
      <c r="G80" s="296" t="s">
        <v>609</v>
      </c>
      <c r="H80" s="314" t="s">
        <v>610</v>
      </c>
      <c r="I80" s="306" t="s">
        <v>98</v>
      </c>
      <c r="K80" s="600"/>
      <c r="L80" s="586">
        <f>L65</f>
        <v>2024</v>
      </c>
      <c r="M80" s="407" t="s">
        <v>192</v>
      </c>
      <c r="N80" s="305" t="s">
        <v>607</v>
      </c>
      <c r="O80" s="296" t="s">
        <v>608</v>
      </c>
      <c r="P80" s="296" t="s">
        <v>609</v>
      </c>
      <c r="Q80" s="314" t="s">
        <v>610</v>
      </c>
      <c r="R80" s="306" t="s">
        <v>98</v>
      </c>
    </row>
    <row r="81" spans="2:18" ht="15" hidden="1" outlineLevel="1" x14ac:dyDescent="0.2">
      <c r="B81" s="601"/>
      <c r="C81" s="602"/>
      <c r="D81" s="423"/>
      <c r="E81" s="305" t="s">
        <v>409</v>
      </c>
      <c r="F81" s="296" t="s">
        <v>377</v>
      </c>
      <c r="G81" s="296" t="s">
        <v>410</v>
      </c>
      <c r="H81" s="314" t="s">
        <v>411</v>
      </c>
      <c r="I81" s="306" t="s">
        <v>412</v>
      </c>
      <c r="K81" s="601"/>
      <c r="L81" s="602"/>
      <c r="M81" s="423"/>
      <c r="N81" s="305" t="s">
        <v>409</v>
      </c>
      <c r="O81" s="296" t="s">
        <v>377</v>
      </c>
      <c r="P81" s="296" t="s">
        <v>410</v>
      </c>
      <c r="Q81" s="314" t="s">
        <v>411</v>
      </c>
      <c r="R81" s="306" t="s">
        <v>412</v>
      </c>
    </row>
    <row r="82" spans="2:18" hidden="1" outlineLevel="1" x14ac:dyDescent="0.2">
      <c r="B82" s="454">
        <v>1</v>
      </c>
      <c r="C82" s="142" t="s">
        <v>381</v>
      </c>
      <c r="D82" s="402" t="s">
        <v>612</v>
      </c>
      <c r="E82" s="115"/>
      <c r="F82" s="103"/>
      <c r="G82" s="103"/>
      <c r="H82" s="103"/>
      <c r="I82" s="167">
        <f t="shared" ref="I82:I92" si="28">SUM(E82:H82)</f>
        <v>0</v>
      </c>
      <c r="K82" s="454">
        <v>1</v>
      </c>
      <c r="L82" s="142" t="s">
        <v>381</v>
      </c>
      <c r="M82" s="402" t="s">
        <v>612</v>
      </c>
      <c r="N82" s="117"/>
      <c r="O82" s="104"/>
      <c r="P82" s="104"/>
      <c r="Q82" s="104"/>
      <c r="R82" s="167">
        <f t="shared" ref="R82:R92" si="29">SUM(N82:Q82)</f>
        <v>0</v>
      </c>
    </row>
    <row r="83" spans="2:18" hidden="1" outlineLevel="1" x14ac:dyDescent="0.2">
      <c r="B83" s="454">
        <v>2</v>
      </c>
      <c r="C83" s="142" t="s">
        <v>383</v>
      </c>
      <c r="D83" s="402" t="s">
        <v>612</v>
      </c>
      <c r="E83" s="115"/>
      <c r="F83" s="103"/>
      <c r="G83" s="103"/>
      <c r="H83" s="103"/>
      <c r="I83" s="167">
        <f t="shared" si="28"/>
        <v>0</v>
      </c>
      <c r="K83" s="454">
        <v>2</v>
      </c>
      <c r="L83" s="142" t="s">
        <v>383</v>
      </c>
      <c r="M83" s="402" t="s">
        <v>612</v>
      </c>
      <c r="N83" s="117"/>
      <c r="O83" s="104"/>
      <c r="P83" s="104"/>
      <c r="Q83" s="104"/>
      <c r="R83" s="167">
        <f t="shared" si="29"/>
        <v>0</v>
      </c>
    </row>
    <row r="84" spans="2:18" hidden="1" outlineLevel="1" x14ac:dyDescent="0.2">
      <c r="B84" s="454">
        <v>3</v>
      </c>
      <c r="C84" s="142" t="s">
        <v>384</v>
      </c>
      <c r="D84" s="402" t="s">
        <v>612</v>
      </c>
      <c r="E84" s="115"/>
      <c r="F84" s="103"/>
      <c r="G84" s="103"/>
      <c r="H84" s="103"/>
      <c r="I84" s="167">
        <f t="shared" si="28"/>
        <v>0</v>
      </c>
      <c r="K84" s="454">
        <v>3</v>
      </c>
      <c r="L84" s="142" t="s">
        <v>384</v>
      </c>
      <c r="M84" s="402" t="s">
        <v>612</v>
      </c>
      <c r="N84" s="117"/>
      <c r="O84" s="104"/>
      <c r="P84" s="104"/>
      <c r="Q84" s="104"/>
      <c r="R84" s="167">
        <f t="shared" si="29"/>
        <v>0</v>
      </c>
    </row>
    <row r="85" spans="2:18" hidden="1" outlineLevel="1" x14ac:dyDescent="0.2">
      <c r="B85" s="454">
        <v>4</v>
      </c>
      <c r="C85" s="142" t="s">
        <v>385</v>
      </c>
      <c r="D85" s="402" t="s">
        <v>612</v>
      </c>
      <c r="E85" s="115"/>
      <c r="F85" s="103"/>
      <c r="G85" s="103"/>
      <c r="H85" s="103"/>
      <c r="I85" s="167">
        <f t="shared" si="28"/>
        <v>0</v>
      </c>
      <c r="K85" s="454">
        <v>4</v>
      </c>
      <c r="L85" s="142" t="s">
        <v>385</v>
      </c>
      <c r="M85" s="402" t="s">
        <v>612</v>
      </c>
      <c r="N85" s="117"/>
      <c r="O85" s="104"/>
      <c r="P85" s="104"/>
      <c r="Q85" s="104"/>
      <c r="R85" s="167">
        <f t="shared" si="29"/>
        <v>0</v>
      </c>
    </row>
    <row r="86" spans="2:18" hidden="1" outlineLevel="1" x14ac:dyDescent="0.2">
      <c r="B86" s="454">
        <v>5</v>
      </c>
      <c r="C86" s="142" t="s">
        <v>386</v>
      </c>
      <c r="D86" s="402" t="s">
        <v>612</v>
      </c>
      <c r="E86" s="115"/>
      <c r="F86" s="103"/>
      <c r="G86" s="103"/>
      <c r="H86" s="103"/>
      <c r="I86" s="167">
        <f t="shared" si="28"/>
        <v>0</v>
      </c>
      <c r="K86" s="454">
        <v>5</v>
      </c>
      <c r="L86" s="142" t="s">
        <v>386</v>
      </c>
      <c r="M86" s="402" t="s">
        <v>612</v>
      </c>
      <c r="N86" s="117"/>
      <c r="O86" s="104"/>
      <c r="P86" s="104"/>
      <c r="Q86" s="104"/>
      <c r="R86" s="167">
        <f t="shared" si="29"/>
        <v>0</v>
      </c>
    </row>
    <row r="87" spans="2:18" hidden="1" outlineLevel="1" x14ac:dyDescent="0.2">
      <c r="B87" s="454">
        <v>6</v>
      </c>
      <c r="C87" s="142" t="s">
        <v>387</v>
      </c>
      <c r="D87" s="402" t="s">
        <v>612</v>
      </c>
      <c r="E87" s="115"/>
      <c r="F87" s="103"/>
      <c r="G87" s="103"/>
      <c r="H87" s="103"/>
      <c r="I87" s="167">
        <f t="shared" si="28"/>
        <v>0</v>
      </c>
      <c r="K87" s="454">
        <v>6</v>
      </c>
      <c r="L87" s="142" t="s">
        <v>387</v>
      </c>
      <c r="M87" s="402" t="s">
        <v>612</v>
      </c>
      <c r="N87" s="117"/>
      <c r="O87" s="104"/>
      <c r="P87" s="104"/>
      <c r="Q87" s="104"/>
      <c r="R87" s="167">
        <f t="shared" si="29"/>
        <v>0</v>
      </c>
    </row>
    <row r="88" spans="2:18" hidden="1" outlineLevel="1" x14ac:dyDescent="0.2">
      <c r="B88" s="454">
        <v>7</v>
      </c>
      <c r="C88" s="142" t="s">
        <v>388</v>
      </c>
      <c r="D88" s="402" t="s">
        <v>612</v>
      </c>
      <c r="E88" s="115"/>
      <c r="F88" s="103"/>
      <c r="G88" s="103"/>
      <c r="H88" s="103"/>
      <c r="I88" s="167">
        <f t="shared" si="28"/>
        <v>0</v>
      </c>
      <c r="K88" s="454">
        <v>7</v>
      </c>
      <c r="L88" s="142" t="s">
        <v>388</v>
      </c>
      <c r="M88" s="402" t="s">
        <v>612</v>
      </c>
      <c r="N88" s="117"/>
      <c r="O88" s="104"/>
      <c r="P88" s="104"/>
      <c r="Q88" s="104"/>
      <c r="R88" s="167">
        <f t="shared" si="29"/>
        <v>0</v>
      </c>
    </row>
    <row r="89" spans="2:18" hidden="1" outlineLevel="1" x14ac:dyDescent="0.2">
      <c r="B89" s="454">
        <v>8</v>
      </c>
      <c r="C89" s="142" t="s">
        <v>389</v>
      </c>
      <c r="D89" s="402" t="s">
        <v>612</v>
      </c>
      <c r="E89" s="115"/>
      <c r="F89" s="103"/>
      <c r="G89" s="103"/>
      <c r="H89" s="103"/>
      <c r="I89" s="167">
        <f t="shared" si="28"/>
        <v>0</v>
      </c>
      <c r="K89" s="454">
        <v>8</v>
      </c>
      <c r="L89" s="142" t="s">
        <v>389</v>
      </c>
      <c r="M89" s="402" t="s">
        <v>612</v>
      </c>
      <c r="N89" s="117"/>
      <c r="O89" s="104"/>
      <c r="P89" s="104"/>
      <c r="Q89" s="104"/>
      <c r="R89" s="167">
        <f t="shared" si="29"/>
        <v>0</v>
      </c>
    </row>
    <row r="90" spans="2:18" ht="15" hidden="1" outlineLevel="1" x14ac:dyDescent="0.2">
      <c r="B90" s="454">
        <v>9</v>
      </c>
      <c r="C90" s="192" t="s">
        <v>605</v>
      </c>
      <c r="D90" s="403" t="s">
        <v>612</v>
      </c>
      <c r="E90" s="165">
        <f t="shared" ref="E90:H90" si="30">SUM(E82:E89)</f>
        <v>0</v>
      </c>
      <c r="F90" s="166">
        <f t="shared" si="30"/>
        <v>0</v>
      </c>
      <c r="G90" s="166">
        <f t="shared" si="30"/>
        <v>0</v>
      </c>
      <c r="H90" s="166">
        <f t="shared" si="30"/>
        <v>0</v>
      </c>
      <c r="I90" s="167">
        <f t="shared" si="28"/>
        <v>0</v>
      </c>
      <c r="K90" s="454">
        <v>9</v>
      </c>
      <c r="L90" s="192" t="s">
        <v>605</v>
      </c>
      <c r="M90" s="403" t="s">
        <v>612</v>
      </c>
      <c r="N90" s="165">
        <f>SUM(N82:N89)</f>
        <v>0</v>
      </c>
      <c r="O90" s="166">
        <f t="shared" ref="O90:Q90" si="31">SUM(O82:O89)</f>
        <v>0</v>
      </c>
      <c r="P90" s="166">
        <f t="shared" si="31"/>
        <v>0</v>
      </c>
      <c r="Q90" s="166">
        <f t="shared" si="31"/>
        <v>0</v>
      </c>
      <c r="R90" s="167">
        <f t="shared" si="29"/>
        <v>0</v>
      </c>
    </row>
    <row r="91" spans="2:18" hidden="1" outlineLevel="1" x14ac:dyDescent="0.2">
      <c r="B91" s="454">
        <v>10</v>
      </c>
      <c r="C91" s="142" t="s">
        <v>459</v>
      </c>
      <c r="D91" s="402" t="s">
        <v>613</v>
      </c>
      <c r="E91" s="115"/>
      <c r="F91" s="103"/>
      <c r="G91" s="103"/>
      <c r="H91" s="103"/>
      <c r="I91" s="167">
        <f t="shared" si="28"/>
        <v>0</v>
      </c>
      <c r="K91" s="454">
        <v>10</v>
      </c>
      <c r="L91" s="142" t="s">
        <v>459</v>
      </c>
      <c r="M91" s="402" t="s">
        <v>613</v>
      </c>
      <c r="N91" s="117"/>
      <c r="O91" s="104"/>
      <c r="P91" s="104"/>
      <c r="Q91" s="104"/>
      <c r="R91" s="167">
        <f t="shared" si="29"/>
        <v>0</v>
      </c>
    </row>
    <row r="92" spans="2:18" ht="15.75" hidden="1" outlineLevel="1" thickBot="1" x14ac:dyDescent="0.25">
      <c r="B92" s="455">
        <v>11</v>
      </c>
      <c r="C92" s="201" t="s">
        <v>98</v>
      </c>
      <c r="D92" s="424" t="s">
        <v>611</v>
      </c>
      <c r="E92" s="162">
        <f t="shared" ref="E92:H92" si="32">E90+E91</f>
        <v>0</v>
      </c>
      <c r="F92" s="137">
        <f t="shared" si="32"/>
        <v>0</v>
      </c>
      <c r="G92" s="137">
        <f t="shared" si="32"/>
        <v>0</v>
      </c>
      <c r="H92" s="137">
        <f t="shared" si="32"/>
        <v>0</v>
      </c>
      <c r="I92" s="138">
        <f t="shared" si="28"/>
        <v>0</v>
      </c>
      <c r="K92" s="455">
        <v>11</v>
      </c>
      <c r="L92" s="201" t="s">
        <v>98</v>
      </c>
      <c r="M92" s="424" t="s">
        <v>611</v>
      </c>
      <c r="N92" s="162">
        <f t="shared" ref="N92:Q92" si="33">N90+N91</f>
        <v>0</v>
      </c>
      <c r="O92" s="137">
        <f t="shared" si="33"/>
        <v>0</v>
      </c>
      <c r="P92" s="137">
        <f t="shared" si="33"/>
        <v>0</v>
      </c>
      <c r="Q92" s="137">
        <f t="shared" si="33"/>
        <v>0</v>
      </c>
      <c r="R92" s="138">
        <f t="shared" si="29"/>
        <v>0</v>
      </c>
    </row>
    <row r="93" spans="2:18" ht="15" hidden="1" outlineLevel="1" thickBot="1" x14ac:dyDescent="0.25"/>
    <row r="94" spans="2:18" ht="15" hidden="1" outlineLevel="1" x14ac:dyDescent="0.2">
      <c r="B94" s="595"/>
      <c r="C94" s="599"/>
      <c r="D94" s="406"/>
      <c r="E94" s="677"/>
      <c r="F94" s="678"/>
      <c r="G94" s="665" t="str">
        <f>LEFT(G79,4)-1&amp;" UY"</f>
        <v>2019 UY</v>
      </c>
      <c r="H94" s="678"/>
      <c r="I94" s="679"/>
      <c r="K94" s="595"/>
      <c r="L94" s="599"/>
      <c r="M94" s="406"/>
      <c r="N94" s="677"/>
      <c r="O94" s="678"/>
      <c r="P94" s="665" t="str">
        <f>LEFT(P79,4)-1&amp;" UY"</f>
        <v>2018 UY</v>
      </c>
      <c r="Q94" s="678"/>
      <c r="R94" s="679"/>
    </row>
    <row r="95" spans="2:18" ht="45" hidden="1" outlineLevel="1" x14ac:dyDescent="0.2">
      <c r="B95" s="600"/>
      <c r="C95" s="586">
        <f>C80</f>
        <v>2025</v>
      </c>
      <c r="D95" s="407" t="s">
        <v>192</v>
      </c>
      <c r="E95" s="305" t="s">
        <v>607</v>
      </c>
      <c r="F95" s="296" t="s">
        <v>608</v>
      </c>
      <c r="G95" s="296" t="s">
        <v>609</v>
      </c>
      <c r="H95" s="314" t="s">
        <v>610</v>
      </c>
      <c r="I95" s="306" t="s">
        <v>98</v>
      </c>
      <c r="K95" s="600"/>
      <c r="L95" s="586">
        <f>L80</f>
        <v>2024</v>
      </c>
      <c r="M95" s="407" t="s">
        <v>192</v>
      </c>
      <c r="N95" s="305" t="s">
        <v>607</v>
      </c>
      <c r="O95" s="296" t="s">
        <v>608</v>
      </c>
      <c r="P95" s="296" t="s">
        <v>609</v>
      </c>
      <c r="Q95" s="314" t="s">
        <v>610</v>
      </c>
      <c r="R95" s="306" t="s">
        <v>98</v>
      </c>
    </row>
    <row r="96" spans="2:18" ht="15" hidden="1" outlineLevel="1" x14ac:dyDescent="0.2">
      <c r="B96" s="601"/>
      <c r="C96" s="602"/>
      <c r="D96" s="423"/>
      <c r="E96" s="305" t="s">
        <v>413</v>
      </c>
      <c r="F96" s="296" t="s">
        <v>414</v>
      </c>
      <c r="G96" s="296" t="s">
        <v>415</v>
      </c>
      <c r="H96" s="314" t="s">
        <v>416</v>
      </c>
      <c r="I96" s="306" t="s">
        <v>417</v>
      </c>
      <c r="K96" s="601"/>
      <c r="L96" s="602"/>
      <c r="M96" s="423"/>
      <c r="N96" s="305" t="s">
        <v>413</v>
      </c>
      <c r="O96" s="296" t="s">
        <v>414</v>
      </c>
      <c r="P96" s="296" t="s">
        <v>415</v>
      </c>
      <c r="Q96" s="314" t="s">
        <v>416</v>
      </c>
      <c r="R96" s="306" t="s">
        <v>417</v>
      </c>
    </row>
    <row r="97" spans="2:18" hidden="1" outlineLevel="1" x14ac:dyDescent="0.2">
      <c r="B97" s="454">
        <v>1</v>
      </c>
      <c r="C97" s="142" t="s">
        <v>381</v>
      </c>
      <c r="D97" s="402" t="s">
        <v>612</v>
      </c>
      <c r="E97" s="115"/>
      <c r="F97" s="103"/>
      <c r="G97" s="103"/>
      <c r="H97" s="103"/>
      <c r="I97" s="167">
        <f t="shared" ref="I97:I107" si="34">SUM(E97:H97)</f>
        <v>0</v>
      </c>
      <c r="K97" s="454">
        <v>1</v>
      </c>
      <c r="L97" s="142" t="s">
        <v>381</v>
      </c>
      <c r="M97" s="402" t="s">
        <v>612</v>
      </c>
      <c r="N97" s="117"/>
      <c r="O97" s="104"/>
      <c r="P97" s="104"/>
      <c r="Q97" s="104"/>
      <c r="R97" s="167">
        <f t="shared" ref="R97:R107" si="35">SUM(N97:Q97)</f>
        <v>0</v>
      </c>
    </row>
    <row r="98" spans="2:18" hidden="1" outlineLevel="1" x14ac:dyDescent="0.2">
      <c r="B98" s="454">
        <v>2</v>
      </c>
      <c r="C98" s="142" t="s">
        <v>383</v>
      </c>
      <c r="D98" s="402" t="s">
        <v>612</v>
      </c>
      <c r="E98" s="115"/>
      <c r="F98" s="103"/>
      <c r="G98" s="103"/>
      <c r="H98" s="103"/>
      <c r="I98" s="167">
        <f t="shared" si="34"/>
        <v>0</v>
      </c>
      <c r="K98" s="454">
        <v>2</v>
      </c>
      <c r="L98" s="142" t="s">
        <v>383</v>
      </c>
      <c r="M98" s="402" t="s">
        <v>612</v>
      </c>
      <c r="N98" s="117"/>
      <c r="O98" s="104"/>
      <c r="P98" s="104"/>
      <c r="Q98" s="104"/>
      <c r="R98" s="167">
        <f t="shared" si="35"/>
        <v>0</v>
      </c>
    </row>
    <row r="99" spans="2:18" hidden="1" outlineLevel="1" x14ac:dyDescent="0.2">
      <c r="B99" s="454">
        <v>3</v>
      </c>
      <c r="C99" s="142" t="s">
        <v>384</v>
      </c>
      <c r="D99" s="402" t="s">
        <v>612</v>
      </c>
      <c r="E99" s="115"/>
      <c r="F99" s="103"/>
      <c r="G99" s="103"/>
      <c r="H99" s="103"/>
      <c r="I99" s="167">
        <f t="shared" si="34"/>
        <v>0</v>
      </c>
      <c r="K99" s="454">
        <v>3</v>
      </c>
      <c r="L99" s="142" t="s">
        <v>384</v>
      </c>
      <c r="M99" s="402" t="s">
        <v>612</v>
      </c>
      <c r="N99" s="117"/>
      <c r="O99" s="104"/>
      <c r="P99" s="104"/>
      <c r="Q99" s="104"/>
      <c r="R99" s="167">
        <f t="shared" si="35"/>
        <v>0</v>
      </c>
    </row>
    <row r="100" spans="2:18" hidden="1" outlineLevel="1" x14ac:dyDescent="0.2">
      <c r="B100" s="454">
        <v>4</v>
      </c>
      <c r="C100" s="142" t="s">
        <v>385</v>
      </c>
      <c r="D100" s="402" t="s">
        <v>612</v>
      </c>
      <c r="E100" s="115"/>
      <c r="F100" s="103"/>
      <c r="G100" s="103"/>
      <c r="H100" s="103"/>
      <c r="I100" s="167">
        <f t="shared" si="34"/>
        <v>0</v>
      </c>
      <c r="K100" s="454">
        <v>4</v>
      </c>
      <c r="L100" s="142" t="s">
        <v>385</v>
      </c>
      <c r="M100" s="402" t="s">
        <v>612</v>
      </c>
      <c r="N100" s="117"/>
      <c r="O100" s="104"/>
      <c r="P100" s="104"/>
      <c r="Q100" s="104"/>
      <c r="R100" s="167">
        <f t="shared" si="35"/>
        <v>0</v>
      </c>
    </row>
    <row r="101" spans="2:18" hidden="1" outlineLevel="1" x14ac:dyDescent="0.2">
      <c r="B101" s="454">
        <v>5</v>
      </c>
      <c r="C101" s="142" t="s">
        <v>386</v>
      </c>
      <c r="D101" s="402" t="s">
        <v>612</v>
      </c>
      <c r="E101" s="115"/>
      <c r="F101" s="103"/>
      <c r="G101" s="103"/>
      <c r="H101" s="103"/>
      <c r="I101" s="167">
        <f t="shared" si="34"/>
        <v>0</v>
      </c>
      <c r="K101" s="454">
        <v>5</v>
      </c>
      <c r="L101" s="142" t="s">
        <v>386</v>
      </c>
      <c r="M101" s="402" t="s">
        <v>612</v>
      </c>
      <c r="N101" s="117"/>
      <c r="O101" s="104"/>
      <c r="P101" s="104"/>
      <c r="Q101" s="104"/>
      <c r="R101" s="167">
        <f t="shared" si="35"/>
        <v>0</v>
      </c>
    </row>
    <row r="102" spans="2:18" hidden="1" outlineLevel="1" x14ac:dyDescent="0.2">
      <c r="B102" s="454">
        <v>6</v>
      </c>
      <c r="C102" s="142" t="s">
        <v>387</v>
      </c>
      <c r="D102" s="402" t="s">
        <v>612</v>
      </c>
      <c r="E102" s="115"/>
      <c r="F102" s="103"/>
      <c r="G102" s="103"/>
      <c r="H102" s="103"/>
      <c r="I102" s="167">
        <f t="shared" si="34"/>
        <v>0</v>
      </c>
      <c r="K102" s="454">
        <v>6</v>
      </c>
      <c r="L102" s="142" t="s">
        <v>387</v>
      </c>
      <c r="M102" s="402" t="s">
        <v>612</v>
      </c>
      <c r="N102" s="117"/>
      <c r="O102" s="104"/>
      <c r="P102" s="104"/>
      <c r="Q102" s="104"/>
      <c r="R102" s="167">
        <f t="shared" si="35"/>
        <v>0</v>
      </c>
    </row>
    <row r="103" spans="2:18" hidden="1" outlineLevel="1" x14ac:dyDescent="0.2">
      <c r="B103" s="454">
        <v>7</v>
      </c>
      <c r="C103" s="142" t="s">
        <v>388</v>
      </c>
      <c r="D103" s="402" t="s">
        <v>612</v>
      </c>
      <c r="E103" s="115"/>
      <c r="F103" s="103"/>
      <c r="G103" s="103"/>
      <c r="H103" s="103"/>
      <c r="I103" s="167">
        <f t="shared" si="34"/>
        <v>0</v>
      </c>
      <c r="K103" s="454">
        <v>7</v>
      </c>
      <c r="L103" s="142" t="s">
        <v>388</v>
      </c>
      <c r="M103" s="402" t="s">
        <v>612</v>
      </c>
      <c r="N103" s="117"/>
      <c r="O103" s="104"/>
      <c r="P103" s="104"/>
      <c r="Q103" s="104"/>
      <c r="R103" s="167">
        <f t="shared" si="35"/>
        <v>0</v>
      </c>
    </row>
    <row r="104" spans="2:18" hidden="1" outlineLevel="1" x14ac:dyDescent="0.2">
      <c r="B104" s="454">
        <v>8</v>
      </c>
      <c r="C104" s="142" t="s">
        <v>389</v>
      </c>
      <c r="D104" s="402" t="s">
        <v>612</v>
      </c>
      <c r="E104" s="115"/>
      <c r="F104" s="103"/>
      <c r="G104" s="103"/>
      <c r="H104" s="103"/>
      <c r="I104" s="167">
        <f t="shared" si="34"/>
        <v>0</v>
      </c>
      <c r="K104" s="454">
        <v>8</v>
      </c>
      <c r="L104" s="142" t="s">
        <v>389</v>
      </c>
      <c r="M104" s="402" t="s">
        <v>612</v>
      </c>
      <c r="N104" s="117"/>
      <c r="O104" s="104"/>
      <c r="P104" s="104"/>
      <c r="Q104" s="104"/>
      <c r="R104" s="167">
        <f t="shared" si="35"/>
        <v>0</v>
      </c>
    </row>
    <row r="105" spans="2:18" ht="15" hidden="1" outlineLevel="1" x14ac:dyDescent="0.2">
      <c r="B105" s="454">
        <v>9</v>
      </c>
      <c r="C105" s="192" t="s">
        <v>605</v>
      </c>
      <c r="D105" s="403" t="s">
        <v>612</v>
      </c>
      <c r="E105" s="165">
        <f t="shared" ref="E105:H105" si="36">SUM(E97:E104)</f>
        <v>0</v>
      </c>
      <c r="F105" s="166">
        <f t="shared" si="36"/>
        <v>0</v>
      </c>
      <c r="G105" s="166">
        <f t="shared" si="36"/>
        <v>0</v>
      </c>
      <c r="H105" s="166">
        <f t="shared" si="36"/>
        <v>0</v>
      </c>
      <c r="I105" s="167">
        <f t="shared" si="34"/>
        <v>0</v>
      </c>
      <c r="K105" s="454">
        <v>9</v>
      </c>
      <c r="L105" s="192" t="s">
        <v>605</v>
      </c>
      <c r="M105" s="403" t="s">
        <v>612</v>
      </c>
      <c r="N105" s="165">
        <f>SUM(N97:N104)</f>
        <v>0</v>
      </c>
      <c r="O105" s="166">
        <f t="shared" ref="O105:Q105" si="37">SUM(O97:O104)</f>
        <v>0</v>
      </c>
      <c r="P105" s="166">
        <f t="shared" si="37"/>
        <v>0</v>
      </c>
      <c r="Q105" s="166">
        <f t="shared" si="37"/>
        <v>0</v>
      </c>
      <c r="R105" s="167">
        <f t="shared" si="35"/>
        <v>0</v>
      </c>
    </row>
    <row r="106" spans="2:18" hidden="1" outlineLevel="1" x14ac:dyDescent="0.2">
      <c r="B106" s="454">
        <v>10</v>
      </c>
      <c r="C106" s="142" t="s">
        <v>459</v>
      </c>
      <c r="D106" s="402" t="s">
        <v>613</v>
      </c>
      <c r="E106" s="115"/>
      <c r="F106" s="103"/>
      <c r="G106" s="103"/>
      <c r="H106" s="103"/>
      <c r="I106" s="167">
        <f t="shared" si="34"/>
        <v>0</v>
      </c>
      <c r="K106" s="454">
        <v>10</v>
      </c>
      <c r="L106" s="142" t="s">
        <v>459</v>
      </c>
      <c r="M106" s="402" t="s">
        <v>613</v>
      </c>
      <c r="N106" s="117"/>
      <c r="O106" s="104"/>
      <c r="P106" s="104"/>
      <c r="Q106" s="104"/>
      <c r="R106" s="167">
        <f t="shared" si="35"/>
        <v>0</v>
      </c>
    </row>
    <row r="107" spans="2:18" ht="15.75" hidden="1" outlineLevel="1" thickBot="1" x14ac:dyDescent="0.25">
      <c r="B107" s="455">
        <v>11</v>
      </c>
      <c r="C107" s="201" t="s">
        <v>98</v>
      </c>
      <c r="D107" s="424" t="s">
        <v>611</v>
      </c>
      <c r="E107" s="162">
        <f t="shared" ref="E107:H107" si="38">E105+E106</f>
        <v>0</v>
      </c>
      <c r="F107" s="137">
        <f t="shared" si="38"/>
        <v>0</v>
      </c>
      <c r="G107" s="137">
        <f t="shared" si="38"/>
        <v>0</v>
      </c>
      <c r="H107" s="137">
        <f t="shared" si="38"/>
        <v>0</v>
      </c>
      <c r="I107" s="138">
        <f t="shared" si="34"/>
        <v>0</v>
      </c>
      <c r="K107" s="455">
        <v>11</v>
      </c>
      <c r="L107" s="201" t="s">
        <v>98</v>
      </c>
      <c r="M107" s="424" t="s">
        <v>611</v>
      </c>
      <c r="N107" s="162">
        <f t="shared" ref="N107:Q107" si="39">N105+N106</f>
        <v>0</v>
      </c>
      <c r="O107" s="137">
        <f t="shared" si="39"/>
        <v>0</v>
      </c>
      <c r="P107" s="137">
        <f t="shared" si="39"/>
        <v>0</v>
      </c>
      <c r="Q107" s="137">
        <f t="shared" si="39"/>
        <v>0</v>
      </c>
      <c r="R107" s="138">
        <f t="shared" si="35"/>
        <v>0</v>
      </c>
    </row>
    <row r="108" spans="2:18" ht="15" collapsed="1" thickBot="1" x14ac:dyDescent="0.25"/>
    <row r="109" spans="2:18" ht="15" x14ac:dyDescent="0.2">
      <c r="B109" s="595"/>
      <c r="C109" s="599"/>
      <c r="D109" s="406"/>
      <c r="E109" s="677"/>
      <c r="F109" s="678"/>
      <c r="G109" s="665" t="s">
        <v>98</v>
      </c>
      <c r="H109" s="678"/>
      <c r="I109" s="679"/>
      <c r="K109" s="595"/>
      <c r="L109" s="599"/>
      <c r="M109" s="406"/>
      <c r="N109" s="677"/>
      <c r="O109" s="678"/>
      <c r="P109" s="665" t="s">
        <v>98</v>
      </c>
      <c r="Q109" s="678"/>
      <c r="R109" s="679"/>
    </row>
    <row r="110" spans="2:18" ht="45" x14ac:dyDescent="0.2">
      <c r="B110" s="600"/>
      <c r="C110" s="586">
        <f>C95</f>
        <v>2025</v>
      </c>
      <c r="D110" s="407" t="s">
        <v>192</v>
      </c>
      <c r="E110" s="305" t="s">
        <v>607</v>
      </c>
      <c r="F110" s="296" t="s">
        <v>608</v>
      </c>
      <c r="G110" s="296" t="s">
        <v>609</v>
      </c>
      <c r="H110" s="314" t="s">
        <v>610</v>
      </c>
      <c r="I110" s="306" t="s">
        <v>98</v>
      </c>
      <c r="K110" s="600"/>
      <c r="L110" s="586">
        <f>L95</f>
        <v>2024</v>
      </c>
      <c r="M110" s="407" t="s">
        <v>192</v>
      </c>
      <c r="N110" s="305" t="s">
        <v>607</v>
      </c>
      <c r="O110" s="296" t="s">
        <v>608</v>
      </c>
      <c r="P110" s="296" t="s">
        <v>609</v>
      </c>
      <c r="Q110" s="314" t="s">
        <v>610</v>
      </c>
      <c r="R110" s="306" t="s">
        <v>98</v>
      </c>
    </row>
    <row r="111" spans="2:18" ht="15" x14ac:dyDescent="0.2">
      <c r="B111" s="601"/>
      <c r="C111" s="602"/>
      <c r="D111" s="423"/>
      <c r="E111" s="305" t="s">
        <v>418</v>
      </c>
      <c r="F111" s="296" t="s">
        <v>419</v>
      </c>
      <c r="G111" s="296" t="s">
        <v>420</v>
      </c>
      <c r="H111" s="314" t="s">
        <v>421</v>
      </c>
      <c r="I111" s="306" t="s">
        <v>422</v>
      </c>
      <c r="K111" s="601"/>
      <c r="L111" s="602"/>
      <c r="M111" s="423"/>
      <c r="N111" s="305" t="s">
        <v>418</v>
      </c>
      <c r="O111" s="296" t="s">
        <v>419</v>
      </c>
      <c r="P111" s="296" t="s">
        <v>420</v>
      </c>
      <c r="Q111" s="314" t="s">
        <v>421</v>
      </c>
      <c r="R111" s="306" t="s">
        <v>422</v>
      </c>
    </row>
    <row r="112" spans="2:18" x14ac:dyDescent="0.2">
      <c r="B112" s="454">
        <v>1</v>
      </c>
      <c r="C112" s="142" t="s">
        <v>381</v>
      </c>
      <c r="D112" s="402" t="s">
        <v>612</v>
      </c>
      <c r="E112" s="165">
        <f t="shared" ref="E112:I122" si="40">SUM(E7,E22,E37,E52,E67,E82,E97)</f>
        <v>0</v>
      </c>
      <c r="F112" s="166">
        <f t="shared" si="40"/>
        <v>0</v>
      </c>
      <c r="G112" s="166">
        <f t="shared" si="40"/>
        <v>0</v>
      </c>
      <c r="H112" s="166">
        <f t="shared" si="40"/>
        <v>0</v>
      </c>
      <c r="I112" s="167">
        <f t="shared" si="40"/>
        <v>0</v>
      </c>
      <c r="K112" s="454">
        <v>1</v>
      </c>
      <c r="L112" s="142" t="s">
        <v>381</v>
      </c>
      <c r="M112" s="402" t="s">
        <v>612</v>
      </c>
      <c r="N112" s="165">
        <f t="shared" ref="N112:R122" si="41">SUM(N7,N22,N37,N52,N67,N82,N97)</f>
        <v>0</v>
      </c>
      <c r="O112" s="166">
        <f t="shared" si="41"/>
        <v>0</v>
      </c>
      <c r="P112" s="166">
        <f t="shared" si="41"/>
        <v>0</v>
      </c>
      <c r="Q112" s="166">
        <f t="shared" si="41"/>
        <v>0</v>
      </c>
      <c r="R112" s="167">
        <f t="shared" si="41"/>
        <v>0</v>
      </c>
    </row>
    <row r="113" spans="2:18" x14ac:dyDescent="0.2">
      <c r="B113" s="454">
        <v>2</v>
      </c>
      <c r="C113" s="142" t="s">
        <v>383</v>
      </c>
      <c r="D113" s="402" t="s">
        <v>612</v>
      </c>
      <c r="E113" s="165">
        <f t="shared" si="40"/>
        <v>0</v>
      </c>
      <c r="F113" s="166">
        <f t="shared" si="40"/>
        <v>0</v>
      </c>
      <c r="G113" s="166">
        <f t="shared" si="40"/>
        <v>0</v>
      </c>
      <c r="H113" s="166">
        <f t="shared" si="40"/>
        <v>0</v>
      </c>
      <c r="I113" s="167">
        <f t="shared" si="40"/>
        <v>0</v>
      </c>
      <c r="K113" s="454">
        <v>2</v>
      </c>
      <c r="L113" s="142" t="s">
        <v>383</v>
      </c>
      <c r="M113" s="402" t="s">
        <v>612</v>
      </c>
      <c r="N113" s="165">
        <f t="shared" si="41"/>
        <v>0</v>
      </c>
      <c r="O113" s="166">
        <f t="shared" si="41"/>
        <v>0</v>
      </c>
      <c r="P113" s="166">
        <f t="shared" si="41"/>
        <v>0</v>
      </c>
      <c r="Q113" s="166">
        <f t="shared" si="41"/>
        <v>0</v>
      </c>
      <c r="R113" s="167">
        <f t="shared" si="41"/>
        <v>0</v>
      </c>
    </row>
    <row r="114" spans="2:18" x14ac:dyDescent="0.2">
      <c r="B114" s="454">
        <v>3</v>
      </c>
      <c r="C114" s="142" t="s">
        <v>384</v>
      </c>
      <c r="D114" s="402" t="s">
        <v>612</v>
      </c>
      <c r="E114" s="165">
        <f t="shared" si="40"/>
        <v>0</v>
      </c>
      <c r="F114" s="166">
        <f t="shared" si="40"/>
        <v>0</v>
      </c>
      <c r="G114" s="166">
        <f t="shared" si="40"/>
        <v>0</v>
      </c>
      <c r="H114" s="166">
        <f t="shared" si="40"/>
        <v>0</v>
      </c>
      <c r="I114" s="167">
        <f t="shared" si="40"/>
        <v>0</v>
      </c>
      <c r="K114" s="454">
        <v>3</v>
      </c>
      <c r="L114" s="142" t="s">
        <v>384</v>
      </c>
      <c r="M114" s="402" t="s">
        <v>612</v>
      </c>
      <c r="N114" s="165">
        <f t="shared" si="41"/>
        <v>0</v>
      </c>
      <c r="O114" s="166">
        <f t="shared" si="41"/>
        <v>0</v>
      </c>
      <c r="P114" s="166">
        <f t="shared" si="41"/>
        <v>0</v>
      </c>
      <c r="Q114" s="166">
        <f t="shared" si="41"/>
        <v>0</v>
      </c>
      <c r="R114" s="167">
        <f t="shared" si="41"/>
        <v>0</v>
      </c>
    </row>
    <row r="115" spans="2:18" x14ac:dyDescent="0.2">
      <c r="B115" s="454">
        <v>4</v>
      </c>
      <c r="C115" s="142" t="s">
        <v>385</v>
      </c>
      <c r="D115" s="402" t="s">
        <v>612</v>
      </c>
      <c r="E115" s="165">
        <f t="shared" si="40"/>
        <v>0</v>
      </c>
      <c r="F115" s="166">
        <f t="shared" si="40"/>
        <v>0</v>
      </c>
      <c r="G115" s="166">
        <f t="shared" si="40"/>
        <v>0</v>
      </c>
      <c r="H115" s="166">
        <f t="shared" si="40"/>
        <v>0</v>
      </c>
      <c r="I115" s="167">
        <f t="shared" si="40"/>
        <v>0</v>
      </c>
      <c r="K115" s="454">
        <v>4</v>
      </c>
      <c r="L115" s="142" t="s">
        <v>385</v>
      </c>
      <c r="M115" s="402" t="s">
        <v>612</v>
      </c>
      <c r="N115" s="165">
        <f t="shared" si="41"/>
        <v>0</v>
      </c>
      <c r="O115" s="166">
        <f t="shared" si="41"/>
        <v>0</v>
      </c>
      <c r="P115" s="166">
        <f t="shared" si="41"/>
        <v>0</v>
      </c>
      <c r="Q115" s="166">
        <f t="shared" si="41"/>
        <v>0</v>
      </c>
      <c r="R115" s="167">
        <f t="shared" si="41"/>
        <v>0</v>
      </c>
    </row>
    <row r="116" spans="2:18" x14ac:dyDescent="0.2">
      <c r="B116" s="454">
        <v>5</v>
      </c>
      <c r="C116" s="142" t="s">
        <v>386</v>
      </c>
      <c r="D116" s="402" t="s">
        <v>612</v>
      </c>
      <c r="E116" s="165">
        <f t="shared" si="40"/>
        <v>0</v>
      </c>
      <c r="F116" s="166">
        <f t="shared" si="40"/>
        <v>0</v>
      </c>
      <c r="G116" s="166">
        <f t="shared" si="40"/>
        <v>0</v>
      </c>
      <c r="H116" s="166">
        <f t="shared" si="40"/>
        <v>0</v>
      </c>
      <c r="I116" s="167">
        <f t="shared" si="40"/>
        <v>0</v>
      </c>
      <c r="K116" s="454">
        <v>5</v>
      </c>
      <c r="L116" s="142" t="s">
        <v>386</v>
      </c>
      <c r="M116" s="402" t="s">
        <v>612</v>
      </c>
      <c r="N116" s="165">
        <f t="shared" si="41"/>
        <v>0</v>
      </c>
      <c r="O116" s="166">
        <f t="shared" si="41"/>
        <v>0</v>
      </c>
      <c r="P116" s="166">
        <f t="shared" si="41"/>
        <v>0</v>
      </c>
      <c r="Q116" s="166">
        <f t="shared" si="41"/>
        <v>0</v>
      </c>
      <c r="R116" s="167">
        <f t="shared" si="41"/>
        <v>0</v>
      </c>
    </row>
    <row r="117" spans="2:18" x14ac:dyDescent="0.2">
      <c r="B117" s="454">
        <v>6</v>
      </c>
      <c r="C117" s="142" t="s">
        <v>387</v>
      </c>
      <c r="D117" s="402" t="s">
        <v>612</v>
      </c>
      <c r="E117" s="165">
        <f t="shared" si="40"/>
        <v>0</v>
      </c>
      <c r="F117" s="166">
        <f t="shared" si="40"/>
        <v>0</v>
      </c>
      <c r="G117" s="166">
        <f t="shared" si="40"/>
        <v>0</v>
      </c>
      <c r="H117" s="166">
        <f t="shared" si="40"/>
        <v>0</v>
      </c>
      <c r="I117" s="167">
        <f t="shared" si="40"/>
        <v>0</v>
      </c>
      <c r="K117" s="454">
        <v>6</v>
      </c>
      <c r="L117" s="142" t="s">
        <v>387</v>
      </c>
      <c r="M117" s="402" t="s">
        <v>612</v>
      </c>
      <c r="N117" s="165">
        <f t="shared" si="41"/>
        <v>0</v>
      </c>
      <c r="O117" s="166">
        <f t="shared" si="41"/>
        <v>0</v>
      </c>
      <c r="P117" s="166">
        <f t="shared" si="41"/>
        <v>0</v>
      </c>
      <c r="Q117" s="166">
        <f t="shared" si="41"/>
        <v>0</v>
      </c>
      <c r="R117" s="167">
        <f t="shared" si="41"/>
        <v>0</v>
      </c>
    </row>
    <row r="118" spans="2:18" x14ac:dyDescent="0.2">
      <c r="B118" s="454">
        <v>7</v>
      </c>
      <c r="C118" s="142" t="s">
        <v>388</v>
      </c>
      <c r="D118" s="402" t="s">
        <v>612</v>
      </c>
      <c r="E118" s="165">
        <f t="shared" si="40"/>
        <v>0</v>
      </c>
      <c r="F118" s="166">
        <f t="shared" si="40"/>
        <v>0</v>
      </c>
      <c r="G118" s="166">
        <f t="shared" si="40"/>
        <v>0</v>
      </c>
      <c r="H118" s="166">
        <f t="shared" si="40"/>
        <v>0</v>
      </c>
      <c r="I118" s="167">
        <f t="shared" si="40"/>
        <v>0</v>
      </c>
      <c r="K118" s="454">
        <v>7</v>
      </c>
      <c r="L118" s="142" t="s">
        <v>388</v>
      </c>
      <c r="M118" s="402" t="s">
        <v>612</v>
      </c>
      <c r="N118" s="165">
        <f t="shared" si="41"/>
        <v>0</v>
      </c>
      <c r="O118" s="166">
        <f t="shared" si="41"/>
        <v>0</v>
      </c>
      <c r="P118" s="166">
        <f t="shared" si="41"/>
        <v>0</v>
      </c>
      <c r="Q118" s="166">
        <f t="shared" si="41"/>
        <v>0</v>
      </c>
      <c r="R118" s="167">
        <f t="shared" si="41"/>
        <v>0</v>
      </c>
    </row>
    <row r="119" spans="2:18" x14ac:dyDescent="0.2">
      <c r="B119" s="454">
        <v>8</v>
      </c>
      <c r="C119" s="142" t="s">
        <v>389</v>
      </c>
      <c r="D119" s="402" t="s">
        <v>612</v>
      </c>
      <c r="E119" s="165">
        <f t="shared" si="40"/>
        <v>0</v>
      </c>
      <c r="F119" s="166">
        <f t="shared" si="40"/>
        <v>0</v>
      </c>
      <c r="G119" s="166">
        <f t="shared" si="40"/>
        <v>0</v>
      </c>
      <c r="H119" s="166">
        <f t="shared" si="40"/>
        <v>0</v>
      </c>
      <c r="I119" s="167">
        <f t="shared" si="40"/>
        <v>0</v>
      </c>
      <c r="K119" s="454">
        <v>8</v>
      </c>
      <c r="L119" s="142" t="s">
        <v>389</v>
      </c>
      <c r="M119" s="402" t="s">
        <v>612</v>
      </c>
      <c r="N119" s="165">
        <f t="shared" si="41"/>
        <v>0</v>
      </c>
      <c r="O119" s="166">
        <f t="shared" si="41"/>
        <v>0</v>
      </c>
      <c r="P119" s="166">
        <f t="shared" si="41"/>
        <v>0</v>
      </c>
      <c r="Q119" s="166">
        <f t="shared" si="41"/>
        <v>0</v>
      </c>
      <c r="R119" s="167">
        <f t="shared" si="41"/>
        <v>0</v>
      </c>
    </row>
    <row r="120" spans="2:18" ht="15" x14ac:dyDescent="0.2">
      <c r="B120" s="454">
        <v>9</v>
      </c>
      <c r="C120" s="192" t="s">
        <v>605</v>
      </c>
      <c r="D120" s="403" t="s">
        <v>612</v>
      </c>
      <c r="E120" s="165">
        <f t="shared" si="40"/>
        <v>0</v>
      </c>
      <c r="F120" s="166">
        <f t="shared" si="40"/>
        <v>0</v>
      </c>
      <c r="G120" s="166">
        <f t="shared" si="40"/>
        <v>0</v>
      </c>
      <c r="H120" s="166">
        <f t="shared" si="40"/>
        <v>0</v>
      </c>
      <c r="I120" s="167">
        <f t="shared" si="40"/>
        <v>0</v>
      </c>
      <c r="K120" s="454">
        <v>9</v>
      </c>
      <c r="L120" s="192" t="s">
        <v>605</v>
      </c>
      <c r="M120" s="403" t="s">
        <v>612</v>
      </c>
      <c r="N120" s="165">
        <f t="shared" si="41"/>
        <v>0</v>
      </c>
      <c r="O120" s="166">
        <f t="shared" si="41"/>
        <v>0</v>
      </c>
      <c r="P120" s="166">
        <f t="shared" si="41"/>
        <v>0</v>
      </c>
      <c r="Q120" s="166">
        <f t="shared" si="41"/>
        <v>0</v>
      </c>
      <c r="R120" s="167">
        <f t="shared" si="41"/>
        <v>0</v>
      </c>
    </row>
    <row r="121" spans="2:18" x14ac:dyDescent="0.2">
      <c r="B121" s="454">
        <v>10</v>
      </c>
      <c r="C121" s="142" t="s">
        <v>459</v>
      </c>
      <c r="D121" s="402" t="s">
        <v>613</v>
      </c>
      <c r="E121" s="165">
        <f t="shared" si="40"/>
        <v>0</v>
      </c>
      <c r="F121" s="166">
        <f t="shared" si="40"/>
        <v>0</v>
      </c>
      <c r="G121" s="166">
        <f t="shared" si="40"/>
        <v>0</v>
      </c>
      <c r="H121" s="166">
        <f t="shared" si="40"/>
        <v>0</v>
      </c>
      <c r="I121" s="167">
        <f t="shared" si="40"/>
        <v>0</v>
      </c>
      <c r="K121" s="454">
        <v>10</v>
      </c>
      <c r="L121" s="142" t="s">
        <v>459</v>
      </c>
      <c r="M121" s="402" t="s">
        <v>613</v>
      </c>
      <c r="N121" s="165">
        <f t="shared" si="41"/>
        <v>0</v>
      </c>
      <c r="O121" s="166">
        <f t="shared" si="41"/>
        <v>0</v>
      </c>
      <c r="P121" s="166">
        <f t="shared" si="41"/>
        <v>0</v>
      </c>
      <c r="Q121" s="166">
        <f t="shared" si="41"/>
        <v>0</v>
      </c>
      <c r="R121" s="167">
        <f t="shared" si="41"/>
        <v>0</v>
      </c>
    </row>
    <row r="122" spans="2:18" ht="15.75" thickBot="1" x14ac:dyDescent="0.25">
      <c r="B122" s="455">
        <v>11</v>
      </c>
      <c r="C122" s="201" t="s">
        <v>98</v>
      </c>
      <c r="D122" s="424" t="s">
        <v>611</v>
      </c>
      <c r="E122" s="162">
        <f t="shared" si="40"/>
        <v>0</v>
      </c>
      <c r="F122" s="137">
        <f t="shared" si="40"/>
        <v>0</v>
      </c>
      <c r="G122" s="137">
        <f t="shared" si="40"/>
        <v>0</v>
      </c>
      <c r="H122" s="137">
        <f t="shared" si="40"/>
        <v>0</v>
      </c>
      <c r="I122" s="138">
        <f t="shared" si="40"/>
        <v>0</v>
      </c>
      <c r="K122" s="455">
        <v>11</v>
      </c>
      <c r="L122" s="201" t="s">
        <v>98</v>
      </c>
      <c r="M122" s="424" t="s">
        <v>611</v>
      </c>
      <c r="N122" s="162">
        <f t="shared" si="41"/>
        <v>0</v>
      </c>
      <c r="O122" s="137">
        <f t="shared" si="41"/>
        <v>0</v>
      </c>
      <c r="P122" s="137">
        <f t="shared" si="41"/>
        <v>0</v>
      </c>
      <c r="Q122" s="137">
        <f t="shared" si="41"/>
        <v>0</v>
      </c>
      <c r="R122" s="138">
        <f t="shared" si="41"/>
        <v>0</v>
      </c>
    </row>
    <row r="124" spans="2:18" x14ac:dyDescent="0.2">
      <c r="E124" s="562"/>
    </row>
  </sheetData>
  <sheetProtection algorithmName="SHA-512" hashValue="9fEp1i/rmnH00tiji3IbqNokfWmOiYGUsf9awtMdEh0n1Rg2LOUP7BnYaS8HH9xy105ckIaHQt7N602dylsMvA==" saltValue="nlU/z4e4JKkoMA3gi5CDNA==" spinCount="100000" sheet="1" formatColumns="0" formatRows="0" selectLockedCells="1"/>
  <hyperlinks>
    <hyperlink ref="F2" location="Content!A1" display="&lt;&lt;&lt; Back to ToC" xr:uid="{B8B730D4-81B9-4297-9FE4-C78BC952E2D2}"/>
    <hyperlink ref="O2" location="Content!A1" display="&lt;&lt;&lt; Back to ToC" xr:uid="{422AB548-0D33-490F-83D6-F840D1E1C090}"/>
  </hyperlinks>
  <pageMargins left="0.7" right="0.7" top="0.75" bottom="0.75" header="0.3" footer="0.3"/>
  <pageSetup paperSize="9" scale="47" fitToHeight="0" orientation="portrait" r:id="rId1"/>
  <headerFooter>
    <oddFooter>&amp;C
_x000D_&amp;1#&amp;"Calibri"&amp;10&amp;K000000 Classification: Unclassified</oddFooter>
  </headerFooter>
  <rowBreaks count="1" manualBreakCount="1">
    <brk id="33" max="17" man="1"/>
  </rowBreaks>
  <colBreaks count="1" manualBreakCount="1">
    <brk id="10" max="1048575" man="1"/>
  </colBreaks>
  <drawing r:id="rId2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E7A8E85-D9A8-4A3C-B340-57F500B85ACE}">
  <sheetPr codeName="Sheet28"/>
  <dimension ref="B1:S34"/>
  <sheetViews>
    <sheetView showGridLines="0" view="pageBreakPreview" zoomScale="85" zoomScaleNormal="85" zoomScaleSheetLayoutView="85" workbookViewId="0">
      <selection activeCell="G15" sqref="G15"/>
    </sheetView>
  </sheetViews>
  <sheetFormatPr defaultColWidth="8.7109375" defaultRowHeight="14.25" outlineLevelCol="4" x14ac:dyDescent="0.2"/>
  <cols>
    <col min="1" max="1" width="3.7109375" style="9" customWidth="1"/>
    <col min="2" max="2" width="4" style="458" bestFit="1" customWidth="1"/>
    <col min="3" max="3" width="77.42578125" style="9" bestFit="1" customWidth="1"/>
    <col min="4" max="4" width="21.5703125" style="9" hidden="1" customWidth="1" outlineLevel="1"/>
    <col min="5" max="5" width="20.5703125" style="9" customWidth="1" collapsed="1"/>
    <col min="6" max="7" width="20.5703125" style="9" customWidth="1"/>
    <col min="8" max="8" width="20.5703125" style="9" hidden="1" customWidth="1" outlineLevel="1"/>
    <col min="9" max="9" width="20.5703125" style="9" hidden="1" customWidth="1" outlineLevel="2"/>
    <col min="10" max="10" width="20.5703125" style="9" hidden="1" customWidth="1" outlineLevel="3"/>
    <col min="11" max="11" width="20.5703125" style="9" hidden="1" customWidth="1" outlineLevel="4"/>
    <col min="12" max="12" width="20.5703125" style="9" customWidth="1" collapsed="1"/>
    <col min="13" max="16384" width="8.7109375" style="9"/>
  </cols>
  <sheetData>
    <row r="1" spans="2:19" s="295" customFormat="1" x14ac:dyDescent="0.2">
      <c r="B1" s="453"/>
    </row>
    <row r="2" spans="2:19" s="295" customFormat="1" ht="15" x14ac:dyDescent="0.2">
      <c r="B2" s="453"/>
      <c r="C2" s="293" t="s">
        <v>305</v>
      </c>
      <c r="D2" s="293"/>
      <c r="F2" s="301" t="s">
        <v>189</v>
      </c>
    </row>
    <row r="3" spans="2:19" s="295" customFormat="1" ht="15" thickBot="1" x14ac:dyDescent="0.25">
      <c r="B3" s="453"/>
      <c r="C3" s="294" t="str">
        <f>"Figures in thousands of "&amp;'Key inputs'!G28</f>
        <v>Figures in thousands of GBP</v>
      </c>
      <c r="D3" s="302"/>
      <c r="S3" s="301"/>
    </row>
    <row r="4" spans="2:19" s="295" customFormat="1" ht="15" x14ac:dyDescent="0.2">
      <c r="B4" s="592"/>
      <c r="C4" s="596">
        <f>'Key inputs'!E20</f>
        <v>2025</v>
      </c>
      <c r="D4" s="323"/>
      <c r="E4" s="322" t="str">
        <f>'Key inputs'!C34</f>
        <v>2025 UY</v>
      </c>
      <c r="F4" s="322" t="str">
        <f>'Key inputs'!D34</f>
        <v>2024 UY</v>
      </c>
      <c r="G4" s="322" t="str">
        <f>'Key inputs'!E34</f>
        <v>2023 UY</v>
      </c>
      <c r="H4" s="322" t="str">
        <f>LEFT(G4,4)-1&amp;" UY"</f>
        <v>2022 UY</v>
      </c>
      <c r="I4" s="322" t="str">
        <f t="shared" ref="I4:K4" si="0">LEFT(H4,4)-1&amp;" UY"</f>
        <v>2021 UY</v>
      </c>
      <c r="J4" s="322" t="str">
        <f t="shared" si="0"/>
        <v>2020 UY</v>
      </c>
      <c r="K4" s="322" t="str">
        <f t="shared" si="0"/>
        <v>2019 UY</v>
      </c>
      <c r="L4" s="304" t="s">
        <v>98</v>
      </c>
    </row>
    <row r="5" spans="2:19" s="295" customFormat="1" ht="15" x14ac:dyDescent="0.2">
      <c r="B5" s="593"/>
      <c r="C5" s="594"/>
      <c r="D5" s="297" t="s">
        <v>192</v>
      </c>
      <c r="E5" s="296" t="s">
        <v>193</v>
      </c>
      <c r="F5" s="296" t="s">
        <v>194</v>
      </c>
      <c r="G5" s="296" t="s">
        <v>195</v>
      </c>
      <c r="H5" s="296" t="s">
        <v>196</v>
      </c>
      <c r="I5" s="296" t="s">
        <v>197</v>
      </c>
      <c r="J5" s="296" t="s">
        <v>198</v>
      </c>
      <c r="K5" s="296" t="s">
        <v>199</v>
      </c>
      <c r="L5" s="306" t="s">
        <v>200</v>
      </c>
    </row>
    <row r="6" spans="2:19" x14ac:dyDescent="0.2">
      <c r="B6" s="454">
        <v>1</v>
      </c>
      <c r="C6" s="220" t="s">
        <v>614</v>
      </c>
      <c r="D6" s="128" t="s">
        <v>615</v>
      </c>
      <c r="E6" s="103"/>
      <c r="F6" s="103"/>
      <c r="G6" s="103"/>
      <c r="H6" s="103"/>
      <c r="I6" s="103"/>
      <c r="J6" s="103"/>
      <c r="K6" s="103"/>
      <c r="L6" s="175">
        <f t="shared" ref="L6:L8" si="1">SUM(E6:K6)</f>
        <v>0</v>
      </c>
    </row>
    <row r="7" spans="2:19" x14ac:dyDescent="0.2">
      <c r="B7" s="454">
        <v>2</v>
      </c>
      <c r="C7" s="220" t="s">
        <v>616</v>
      </c>
      <c r="D7" s="128" t="s">
        <v>615</v>
      </c>
      <c r="E7" s="103"/>
      <c r="F7" s="103"/>
      <c r="G7" s="103"/>
      <c r="H7" s="103"/>
      <c r="I7" s="103"/>
      <c r="J7" s="103"/>
      <c r="K7" s="103"/>
      <c r="L7" s="167">
        <f t="shared" si="1"/>
        <v>0</v>
      </c>
    </row>
    <row r="8" spans="2:19" ht="15.75" thickBot="1" x14ac:dyDescent="0.25">
      <c r="B8" s="455">
        <v>3</v>
      </c>
      <c r="C8" s="441" t="s">
        <v>98</v>
      </c>
      <c r="D8" s="200"/>
      <c r="E8" s="177">
        <f t="shared" ref="E8:K8" si="2">SUM(E6:E7)</f>
        <v>0</v>
      </c>
      <c r="F8" s="178">
        <f t="shared" si="2"/>
        <v>0</v>
      </c>
      <c r="G8" s="178">
        <f t="shared" si="2"/>
        <v>0</v>
      </c>
      <c r="H8" s="178">
        <f t="shared" si="2"/>
        <v>0</v>
      </c>
      <c r="I8" s="178">
        <f t="shared" si="2"/>
        <v>0</v>
      </c>
      <c r="J8" s="178">
        <f t="shared" si="2"/>
        <v>0</v>
      </c>
      <c r="K8" s="178">
        <f t="shared" si="2"/>
        <v>0</v>
      </c>
      <c r="L8" s="179">
        <f t="shared" si="1"/>
        <v>0</v>
      </c>
    </row>
    <row r="11" spans="2:19" ht="15.75" thickBot="1" x14ac:dyDescent="0.25">
      <c r="C11" s="293" t="s">
        <v>307</v>
      </c>
    </row>
    <row r="12" spans="2:19" s="295" customFormat="1" ht="15" x14ac:dyDescent="0.2">
      <c r="B12" s="595"/>
      <c r="C12" s="596">
        <f>C4</f>
        <v>2025</v>
      </c>
      <c r="D12" s="323"/>
      <c r="E12" s="322" t="str">
        <f>'Key inputs'!C34</f>
        <v>2025 UY</v>
      </c>
      <c r="F12" s="322" t="str">
        <f>'Key inputs'!D34</f>
        <v>2024 UY</v>
      </c>
      <c r="G12" s="322" t="str">
        <f>'Key inputs'!E34</f>
        <v>2023 UY</v>
      </c>
      <c r="H12" s="322" t="str">
        <f>LEFT(G12,4)-1&amp;" UY"</f>
        <v>2022 UY</v>
      </c>
      <c r="I12" s="322" t="str">
        <f t="shared" ref="I12" si="3">LEFT(H12,4)-1&amp;" UY"</f>
        <v>2021 UY</v>
      </c>
      <c r="J12" s="322" t="str">
        <f t="shared" ref="J12" si="4">LEFT(I12,4)-1&amp;" UY"</f>
        <v>2020 UY</v>
      </c>
      <c r="K12" s="322" t="str">
        <f t="shared" ref="K12" si="5">LEFT(J12,4)-1&amp;" UY"</f>
        <v>2019 UY</v>
      </c>
      <c r="L12" s="304" t="s">
        <v>98</v>
      </c>
    </row>
    <row r="13" spans="2:19" s="295" customFormat="1" ht="15" x14ac:dyDescent="0.2">
      <c r="B13" s="598"/>
      <c r="C13" s="597"/>
      <c r="D13" s="297" t="s">
        <v>192</v>
      </c>
      <c r="E13" s="296" t="s">
        <v>193</v>
      </c>
      <c r="F13" s="296" t="s">
        <v>194</v>
      </c>
      <c r="G13" s="296" t="s">
        <v>195</v>
      </c>
      <c r="H13" s="296" t="s">
        <v>196</v>
      </c>
      <c r="I13" s="296" t="s">
        <v>197</v>
      </c>
      <c r="J13" s="296" t="s">
        <v>198</v>
      </c>
      <c r="K13" s="296" t="s">
        <v>199</v>
      </c>
      <c r="L13" s="306" t="s">
        <v>200</v>
      </c>
    </row>
    <row r="14" spans="2:19" x14ac:dyDescent="0.2">
      <c r="B14" s="454">
        <v>1</v>
      </c>
      <c r="C14" s="220" t="s">
        <v>614</v>
      </c>
      <c r="D14" s="128" t="s">
        <v>617</v>
      </c>
      <c r="E14" s="103"/>
      <c r="F14" s="103"/>
      <c r="G14" s="103"/>
      <c r="H14" s="103"/>
      <c r="I14" s="103"/>
      <c r="J14" s="103"/>
      <c r="K14" s="103"/>
      <c r="L14" s="175">
        <f t="shared" ref="L14:L16" si="6">SUM(E14:K14)</f>
        <v>0</v>
      </c>
    </row>
    <row r="15" spans="2:19" x14ac:dyDescent="0.2">
      <c r="B15" s="454">
        <v>2</v>
      </c>
      <c r="C15" s="220" t="s">
        <v>616</v>
      </c>
      <c r="D15" s="128" t="s">
        <v>617</v>
      </c>
      <c r="E15" s="103"/>
      <c r="F15" s="103"/>
      <c r="G15" s="103"/>
      <c r="H15" s="103"/>
      <c r="I15" s="103"/>
      <c r="J15" s="103"/>
      <c r="K15" s="103"/>
      <c r="L15" s="167">
        <f t="shared" si="6"/>
        <v>0</v>
      </c>
    </row>
    <row r="16" spans="2:19" ht="15.75" thickBot="1" x14ac:dyDescent="0.25">
      <c r="B16" s="455">
        <v>3</v>
      </c>
      <c r="C16" s="441" t="s">
        <v>98</v>
      </c>
      <c r="D16" s="200"/>
      <c r="E16" s="177">
        <f t="shared" ref="E16:K16" si="7">SUM(E14:E15)</f>
        <v>0</v>
      </c>
      <c r="F16" s="178">
        <f t="shared" si="7"/>
        <v>0</v>
      </c>
      <c r="G16" s="178">
        <f t="shared" si="7"/>
        <v>0</v>
      </c>
      <c r="H16" s="178">
        <f t="shared" si="7"/>
        <v>0</v>
      </c>
      <c r="I16" s="178">
        <f t="shared" si="7"/>
        <v>0</v>
      </c>
      <c r="J16" s="178">
        <f t="shared" si="7"/>
        <v>0</v>
      </c>
      <c r="K16" s="178">
        <f t="shared" si="7"/>
        <v>0</v>
      </c>
      <c r="L16" s="179">
        <f t="shared" si="6"/>
        <v>0</v>
      </c>
    </row>
    <row r="20" spans="2:12" s="295" customFormat="1" ht="15" x14ac:dyDescent="0.2">
      <c r="B20" s="453"/>
      <c r="C20" s="293" t="str">
        <f>LEFT(C22,4) &amp; " - Debtors arising out of direct insurance operations  "</f>
        <v>2024 - Debtors arising out of direct insurance operations  </v>
      </c>
      <c r="D20" s="293"/>
    </row>
    <row r="21" spans="2:12" s="295" customFormat="1" ht="15" thickBot="1" x14ac:dyDescent="0.25">
      <c r="B21" s="453"/>
      <c r="C21" s="294" t="str">
        <f>"Figures in thousands of "&amp;'Key inputs'!H28</f>
        <v>Figures in thousands of GBP</v>
      </c>
      <c r="D21" s="302"/>
    </row>
    <row r="22" spans="2:12" ht="15" x14ac:dyDescent="0.2">
      <c r="B22" s="595"/>
      <c r="C22" s="596">
        <f>'Key inputs'!E21</f>
        <v>2024</v>
      </c>
      <c r="D22" s="520"/>
      <c r="E22" s="95" t="str">
        <f>'Key inputs'!G34</f>
        <v>2024 UY</v>
      </c>
      <c r="F22" s="95" t="str">
        <f>'Key inputs'!H34</f>
        <v>2023 UY</v>
      </c>
      <c r="G22" s="95" t="str">
        <f>'Key inputs'!I34</f>
        <v>2022 UY</v>
      </c>
      <c r="H22" s="95" t="str">
        <f>LEFT(G22,4)-1&amp;" UY"</f>
        <v>2021 UY</v>
      </c>
      <c r="I22" s="95" t="str">
        <f t="shared" ref="I22:K22" si="8">LEFT(H22,4)-1&amp;" UY"</f>
        <v>2020 UY</v>
      </c>
      <c r="J22" s="95" t="str">
        <f t="shared" si="8"/>
        <v>2019 UY</v>
      </c>
      <c r="K22" s="95" t="str">
        <f t="shared" si="8"/>
        <v>2018 UY</v>
      </c>
      <c r="L22" s="96" t="s">
        <v>98</v>
      </c>
    </row>
    <row r="23" spans="2:12" ht="15" x14ac:dyDescent="0.2">
      <c r="B23" s="598"/>
      <c r="C23" s="597"/>
      <c r="D23" s="297" t="s">
        <v>192</v>
      </c>
      <c r="E23" s="229" t="s">
        <v>193</v>
      </c>
      <c r="F23" s="229" t="s">
        <v>194</v>
      </c>
      <c r="G23" s="229" t="s">
        <v>195</v>
      </c>
      <c r="H23" s="229" t="s">
        <v>196</v>
      </c>
      <c r="I23" s="229" t="s">
        <v>197</v>
      </c>
      <c r="J23" s="229" t="s">
        <v>198</v>
      </c>
      <c r="K23" s="229" t="s">
        <v>199</v>
      </c>
      <c r="L23" s="230" t="s">
        <v>200</v>
      </c>
    </row>
    <row r="24" spans="2:12" ht="15" x14ac:dyDescent="0.2">
      <c r="B24" s="454">
        <v>1</v>
      </c>
      <c r="C24" s="220" t="s">
        <v>614</v>
      </c>
      <c r="D24" s="128" t="s">
        <v>615</v>
      </c>
      <c r="E24" s="104"/>
      <c r="F24" s="104"/>
      <c r="G24" s="104"/>
      <c r="H24" s="104"/>
      <c r="I24" s="104"/>
      <c r="J24" s="104"/>
      <c r="K24" s="104"/>
      <c r="L24" s="168">
        <f>SUM(E24:K24)</f>
        <v>0</v>
      </c>
    </row>
    <row r="25" spans="2:12" ht="15" x14ac:dyDescent="0.2">
      <c r="B25" s="454">
        <v>2</v>
      </c>
      <c r="C25" s="220" t="s">
        <v>616</v>
      </c>
      <c r="D25" s="128" t="s">
        <v>615</v>
      </c>
      <c r="E25" s="104"/>
      <c r="F25" s="104"/>
      <c r="G25" s="104"/>
      <c r="H25" s="104"/>
      <c r="I25" s="104"/>
      <c r="J25" s="104"/>
      <c r="K25" s="104"/>
      <c r="L25" s="168">
        <f t="shared" ref="L25" si="9">SUM(E25:K25)</f>
        <v>0</v>
      </c>
    </row>
    <row r="26" spans="2:12" ht="15.75" thickBot="1" x14ac:dyDescent="0.25">
      <c r="B26" s="455">
        <f>SUM(B24:B25)</f>
        <v>3</v>
      </c>
      <c r="C26" s="441" t="s">
        <v>98</v>
      </c>
      <c r="D26" s="200"/>
      <c r="E26" s="178">
        <f t="shared" ref="E26:K26" si="10">SUM(E24:E25)</f>
        <v>0</v>
      </c>
      <c r="F26" s="178">
        <f t="shared" si="10"/>
        <v>0</v>
      </c>
      <c r="G26" s="178">
        <f t="shared" si="10"/>
        <v>0</v>
      </c>
      <c r="H26" s="178">
        <f t="shared" si="10"/>
        <v>0</v>
      </c>
      <c r="I26" s="178">
        <f t="shared" si="10"/>
        <v>0</v>
      </c>
      <c r="J26" s="178">
        <f t="shared" si="10"/>
        <v>0</v>
      </c>
      <c r="K26" s="178">
        <f t="shared" si="10"/>
        <v>0</v>
      </c>
      <c r="L26" s="179">
        <f>SUM(E26:K26)</f>
        <v>0</v>
      </c>
    </row>
    <row r="29" spans="2:12" s="295" customFormat="1" ht="15.75" thickBot="1" x14ac:dyDescent="0.25">
      <c r="B29" s="453"/>
      <c r="C29" s="293" t="str">
        <f>LEFT(C22,4) &amp; " - Debtors arising out of reinsurance operations  "</f>
        <v>2024 - Debtors arising out of reinsurance operations  </v>
      </c>
      <c r="D29" s="293"/>
    </row>
    <row r="30" spans="2:12" ht="15" x14ac:dyDescent="0.2">
      <c r="B30" s="595"/>
      <c r="C30" s="596">
        <f>C22</f>
        <v>2024</v>
      </c>
      <c r="D30" s="520"/>
      <c r="E30" s="95" t="str">
        <f>'Key inputs'!G34</f>
        <v>2024 UY</v>
      </c>
      <c r="F30" s="95" t="str">
        <f>'Key inputs'!H34</f>
        <v>2023 UY</v>
      </c>
      <c r="G30" s="95" t="str">
        <f>'Key inputs'!I34</f>
        <v>2022 UY</v>
      </c>
      <c r="H30" s="95" t="str">
        <f>LEFT(G30,4)-1&amp;" UY"</f>
        <v>2021 UY</v>
      </c>
      <c r="I30" s="95" t="str">
        <f t="shared" ref="I30" si="11">LEFT(H30,4)-1&amp;" UY"</f>
        <v>2020 UY</v>
      </c>
      <c r="J30" s="95" t="str">
        <f t="shared" ref="J30" si="12">LEFT(I30,4)-1&amp;" UY"</f>
        <v>2019 UY</v>
      </c>
      <c r="K30" s="95" t="str">
        <f t="shared" ref="K30" si="13">LEFT(J30,4)-1&amp;" UY"</f>
        <v>2018 UY</v>
      </c>
      <c r="L30" s="96" t="s">
        <v>98</v>
      </c>
    </row>
    <row r="31" spans="2:12" ht="15" x14ac:dyDescent="0.2">
      <c r="B31" s="598"/>
      <c r="C31" s="597"/>
      <c r="D31" s="297" t="s">
        <v>192</v>
      </c>
      <c r="E31" s="229" t="s">
        <v>193</v>
      </c>
      <c r="F31" s="229" t="s">
        <v>194</v>
      </c>
      <c r="G31" s="229" t="s">
        <v>195</v>
      </c>
      <c r="H31" s="229" t="s">
        <v>196</v>
      </c>
      <c r="I31" s="229" t="s">
        <v>197</v>
      </c>
      <c r="J31" s="229" t="s">
        <v>198</v>
      </c>
      <c r="K31" s="229" t="s">
        <v>199</v>
      </c>
      <c r="L31" s="230" t="s">
        <v>200</v>
      </c>
    </row>
    <row r="32" spans="2:12" ht="15" x14ac:dyDescent="0.2">
      <c r="B32" s="454">
        <v>1</v>
      </c>
      <c r="C32" s="220" t="s">
        <v>614</v>
      </c>
      <c r="D32" s="128" t="s">
        <v>617</v>
      </c>
      <c r="E32" s="104"/>
      <c r="F32" s="104"/>
      <c r="G32" s="104"/>
      <c r="H32" s="104"/>
      <c r="I32" s="104"/>
      <c r="J32" s="104"/>
      <c r="K32" s="104"/>
      <c r="L32" s="168">
        <f>SUM(E32:K32)</f>
        <v>0</v>
      </c>
    </row>
    <row r="33" spans="2:12" ht="15" x14ac:dyDescent="0.2">
      <c r="B33" s="454">
        <v>2</v>
      </c>
      <c r="C33" s="220" t="s">
        <v>616</v>
      </c>
      <c r="D33" s="128" t="s">
        <v>617</v>
      </c>
      <c r="E33" s="104"/>
      <c r="F33" s="104"/>
      <c r="G33" s="104"/>
      <c r="H33" s="104"/>
      <c r="I33" s="104"/>
      <c r="J33" s="104"/>
      <c r="K33" s="104"/>
      <c r="L33" s="168">
        <f t="shared" ref="L33" si="14">SUM(E33:K33)</f>
        <v>0</v>
      </c>
    </row>
    <row r="34" spans="2:12" ht="15.75" thickBot="1" x14ac:dyDescent="0.25">
      <c r="B34" s="455">
        <f>SUM(B32:B33)</f>
        <v>3</v>
      </c>
      <c r="C34" s="441" t="s">
        <v>98</v>
      </c>
      <c r="D34" s="200"/>
      <c r="E34" s="178">
        <f t="shared" ref="E34:K34" si="15">SUM(E32:E33)</f>
        <v>0</v>
      </c>
      <c r="F34" s="178">
        <f t="shared" si="15"/>
        <v>0</v>
      </c>
      <c r="G34" s="178">
        <f t="shared" si="15"/>
        <v>0</v>
      </c>
      <c r="H34" s="178">
        <f t="shared" si="15"/>
        <v>0</v>
      </c>
      <c r="I34" s="178">
        <f t="shared" si="15"/>
        <v>0</v>
      </c>
      <c r="J34" s="178">
        <f t="shared" si="15"/>
        <v>0</v>
      </c>
      <c r="K34" s="178">
        <f t="shared" si="15"/>
        <v>0</v>
      </c>
      <c r="L34" s="179">
        <f>SUM(E34:K34)</f>
        <v>0</v>
      </c>
    </row>
  </sheetData>
  <sheetProtection algorithmName="SHA-512" hashValue="OiTjod7n+MUapXz8lhB33VoiXQXs202I/25PMFK262K5Gl7DYASxf4nva5bj2WelDmGi5DkS5MfhuzTNUrco7g==" saltValue="4kVL1W59A7VyQFKt1VVv+g==" spinCount="100000" sheet="1" formatColumns="0" selectLockedCells="1"/>
  <hyperlinks>
    <hyperlink ref="F2" location="Content!A1" display="&lt;&lt;&lt; Back to ToC" xr:uid="{4FEF6F92-3D26-4F58-8C9C-C6573A19624D}"/>
  </hyperlinks>
  <pageMargins left="0.7" right="0.7" top="0.75" bottom="0.75" header="0.3" footer="0.3"/>
  <pageSetup paperSize="9" scale="47" fitToHeight="0" orientation="landscape" r:id="rId1"/>
  <headerFooter>
    <oddFooter>&amp;C
_x000D_&amp;1#&amp;"Calibri"&amp;10&amp;K000000 Classification: Unclassified</oddFooter>
  </headerFooter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B1C335C-5EB9-4848-BD4B-20AC900803A2}">
  <sheetPr codeName="Sheet30"/>
  <dimension ref="B1:S34"/>
  <sheetViews>
    <sheetView showGridLines="0" view="pageBreakPreview" zoomScaleNormal="85" zoomScaleSheetLayoutView="100" workbookViewId="0">
      <selection activeCell="G24" sqref="G24"/>
    </sheetView>
  </sheetViews>
  <sheetFormatPr defaultColWidth="8.7109375" defaultRowHeight="14.25" outlineLevelCol="4" x14ac:dyDescent="0.2"/>
  <cols>
    <col min="1" max="1" width="3.7109375" style="9" customWidth="1"/>
    <col min="2" max="2" width="4" style="458" bestFit="1" customWidth="1"/>
    <col min="3" max="3" width="77.42578125" style="9" bestFit="1" customWidth="1"/>
    <col min="4" max="4" width="21.5703125" style="9" hidden="1" customWidth="1" outlineLevel="1"/>
    <col min="5" max="5" width="20.5703125" style="9" customWidth="1" collapsed="1"/>
    <col min="6" max="7" width="20.5703125" style="9" customWidth="1"/>
    <col min="8" max="8" width="20.5703125" style="9" hidden="1" customWidth="1" outlineLevel="1"/>
    <col min="9" max="9" width="20.5703125" style="9" hidden="1" customWidth="1" outlineLevel="2"/>
    <col min="10" max="10" width="20.5703125" style="9" hidden="1" customWidth="1" outlineLevel="3"/>
    <col min="11" max="11" width="20.5703125" style="9" hidden="1" customWidth="1" outlineLevel="4"/>
    <col min="12" max="12" width="20.5703125" style="9" customWidth="1" collapsed="1"/>
    <col min="13" max="16384" width="8.7109375" style="9"/>
  </cols>
  <sheetData>
    <row r="1" spans="2:19" s="295" customFormat="1" x14ac:dyDescent="0.2">
      <c r="B1" s="453"/>
    </row>
    <row r="2" spans="2:19" s="295" customFormat="1" ht="15" x14ac:dyDescent="0.2">
      <c r="B2" s="453"/>
      <c r="C2" s="293" t="s">
        <v>343</v>
      </c>
      <c r="D2" s="293"/>
      <c r="F2" s="301" t="s">
        <v>189</v>
      </c>
    </row>
    <row r="3" spans="2:19" s="295" customFormat="1" ht="15" thickBot="1" x14ac:dyDescent="0.25">
      <c r="B3" s="453"/>
      <c r="C3" s="294" t="str">
        <f>"Figures in thousands of "&amp;'Key inputs'!G28</f>
        <v>Figures in thousands of GBP</v>
      </c>
      <c r="D3" s="302"/>
      <c r="S3" s="301"/>
    </row>
    <row r="4" spans="2:19" s="295" customFormat="1" ht="15" x14ac:dyDescent="0.2">
      <c r="B4" s="592"/>
      <c r="C4" s="596">
        <f>'Key inputs'!E20</f>
        <v>2025</v>
      </c>
      <c r="D4" s="323"/>
      <c r="E4" s="322" t="str">
        <f>'Key inputs'!C34</f>
        <v>2025 UY</v>
      </c>
      <c r="F4" s="322" t="str">
        <f>'Key inputs'!D34</f>
        <v>2024 UY</v>
      </c>
      <c r="G4" s="322" t="str">
        <f>'Key inputs'!E34</f>
        <v>2023 UY</v>
      </c>
      <c r="H4" s="322" t="str">
        <f>LEFT(G4,4)-1&amp;" UY"</f>
        <v>2022 UY</v>
      </c>
      <c r="I4" s="322" t="str">
        <f t="shared" ref="I4:K4" si="0">LEFT(H4,4)-1&amp;" UY"</f>
        <v>2021 UY</v>
      </c>
      <c r="J4" s="322" t="str">
        <f t="shared" si="0"/>
        <v>2020 UY</v>
      </c>
      <c r="K4" s="322" t="str">
        <f t="shared" si="0"/>
        <v>2019 UY</v>
      </c>
      <c r="L4" s="304" t="s">
        <v>98</v>
      </c>
    </row>
    <row r="5" spans="2:19" s="295" customFormat="1" ht="15" x14ac:dyDescent="0.2">
      <c r="B5" s="593"/>
      <c r="C5" s="594"/>
      <c r="D5" s="297" t="s">
        <v>192</v>
      </c>
      <c r="E5" s="296" t="s">
        <v>193</v>
      </c>
      <c r="F5" s="296" t="s">
        <v>194</v>
      </c>
      <c r="G5" s="296" t="s">
        <v>195</v>
      </c>
      <c r="H5" s="296" t="s">
        <v>196</v>
      </c>
      <c r="I5" s="296" t="s">
        <v>197</v>
      </c>
      <c r="J5" s="296" t="s">
        <v>198</v>
      </c>
      <c r="K5" s="296" t="s">
        <v>199</v>
      </c>
      <c r="L5" s="306" t="s">
        <v>200</v>
      </c>
    </row>
    <row r="6" spans="2:19" x14ac:dyDescent="0.2">
      <c r="B6" s="454">
        <v>1</v>
      </c>
      <c r="C6" s="220" t="s">
        <v>614</v>
      </c>
      <c r="D6" s="128" t="s">
        <v>618</v>
      </c>
      <c r="E6" s="103"/>
      <c r="F6" s="103"/>
      <c r="G6" s="103"/>
      <c r="H6" s="103"/>
      <c r="I6" s="103"/>
      <c r="J6" s="103"/>
      <c r="K6" s="103"/>
      <c r="L6" s="175">
        <f t="shared" ref="L6:L8" si="1">SUM(E6:K6)</f>
        <v>0</v>
      </c>
    </row>
    <row r="7" spans="2:19" x14ac:dyDescent="0.2">
      <c r="B7" s="454">
        <v>2</v>
      </c>
      <c r="C7" s="220" t="s">
        <v>616</v>
      </c>
      <c r="D7" s="128" t="s">
        <v>618</v>
      </c>
      <c r="E7" s="103"/>
      <c r="F7" s="103"/>
      <c r="G7" s="103"/>
      <c r="H7" s="103"/>
      <c r="I7" s="103"/>
      <c r="J7" s="103"/>
      <c r="K7" s="103"/>
      <c r="L7" s="167">
        <f t="shared" si="1"/>
        <v>0</v>
      </c>
    </row>
    <row r="8" spans="2:19" ht="15.75" thickBot="1" x14ac:dyDescent="0.25">
      <c r="B8" s="455">
        <v>3</v>
      </c>
      <c r="C8" s="441" t="s">
        <v>98</v>
      </c>
      <c r="D8" s="200"/>
      <c r="E8" s="177">
        <f t="shared" ref="E8:K8" si="2">SUM(E6:E7)</f>
        <v>0</v>
      </c>
      <c r="F8" s="178">
        <f t="shared" si="2"/>
        <v>0</v>
      </c>
      <c r="G8" s="178">
        <f t="shared" si="2"/>
        <v>0</v>
      </c>
      <c r="H8" s="178">
        <f t="shared" si="2"/>
        <v>0</v>
      </c>
      <c r="I8" s="178">
        <f t="shared" si="2"/>
        <v>0</v>
      </c>
      <c r="J8" s="178">
        <f t="shared" si="2"/>
        <v>0</v>
      </c>
      <c r="K8" s="178">
        <f t="shared" si="2"/>
        <v>0</v>
      </c>
      <c r="L8" s="179">
        <f t="shared" si="1"/>
        <v>0</v>
      </c>
    </row>
    <row r="11" spans="2:19" ht="15.75" thickBot="1" x14ac:dyDescent="0.25">
      <c r="C11" s="293" t="s">
        <v>345</v>
      </c>
    </row>
    <row r="12" spans="2:19" s="295" customFormat="1" ht="15" x14ac:dyDescent="0.2">
      <c r="B12" s="595"/>
      <c r="C12" s="596">
        <f>C4</f>
        <v>2025</v>
      </c>
      <c r="D12" s="323"/>
      <c r="E12" s="322" t="str">
        <f>'Key inputs'!C34</f>
        <v>2025 UY</v>
      </c>
      <c r="F12" s="322" t="str">
        <f>'Key inputs'!D34</f>
        <v>2024 UY</v>
      </c>
      <c r="G12" s="322" t="str">
        <f>'Key inputs'!E34</f>
        <v>2023 UY</v>
      </c>
      <c r="H12" s="322" t="str">
        <f>LEFT(G12,4)-1&amp;" UY"</f>
        <v>2022 UY</v>
      </c>
      <c r="I12" s="322" t="str">
        <f t="shared" ref="I12:K12" si="3">LEFT(H12,4)-1&amp;" UY"</f>
        <v>2021 UY</v>
      </c>
      <c r="J12" s="322" t="str">
        <f t="shared" si="3"/>
        <v>2020 UY</v>
      </c>
      <c r="K12" s="322" t="str">
        <f t="shared" si="3"/>
        <v>2019 UY</v>
      </c>
      <c r="L12" s="304" t="s">
        <v>98</v>
      </c>
    </row>
    <row r="13" spans="2:19" s="295" customFormat="1" ht="15" x14ac:dyDescent="0.2">
      <c r="B13" s="598"/>
      <c r="C13" s="597"/>
      <c r="D13" s="297" t="s">
        <v>192</v>
      </c>
      <c r="E13" s="296" t="s">
        <v>193</v>
      </c>
      <c r="F13" s="296" t="s">
        <v>194</v>
      </c>
      <c r="G13" s="296" t="s">
        <v>195</v>
      </c>
      <c r="H13" s="296" t="s">
        <v>196</v>
      </c>
      <c r="I13" s="296" t="s">
        <v>197</v>
      </c>
      <c r="J13" s="296" t="s">
        <v>198</v>
      </c>
      <c r="K13" s="296" t="s">
        <v>199</v>
      </c>
      <c r="L13" s="306" t="s">
        <v>200</v>
      </c>
    </row>
    <row r="14" spans="2:19" x14ac:dyDescent="0.2">
      <c r="B14" s="454">
        <v>1</v>
      </c>
      <c r="C14" s="220" t="s">
        <v>614</v>
      </c>
      <c r="D14" s="128" t="s">
        <v>619</v>
      </c>
      <c r="E14" s="103"/>
      <c r="F14" s="103"/>
      <c r="G14" s="103"/>
      <c r="H14" s="103"/>
      <c r="I14" s="103"/>
      <c r="J14" s="103"/>
      <c r="K14" s="103"/>
      <c r="L14" s="175">
        <f t="shared" ref="L14:L16" si="4">SUM(E14:K14)</f>
        <v>0</v>
      </c>
    </row>
    <row r="15" spans="2:19" x14ac:dyDescent="0.2">
      <c r="B15" s="454">
        <v>2</v>
      </c>
      <c r="C15" s="220" t="s">
        <v>616</v>
      </c>
      <c r="D15" s="128" t="s">
        <v>619</v>
      </c>
      <c r="E15" s="103"/>
      <c r="F15" s="103"/>
      <c r="G15" s="103"/>
      <c r="H15" s="103"/>
      <c r="I15" s="103"/>
      <c r="J15" s="103"/>
      <c r="K15" s="103"/>
      <c r="L15" s="167">
        <f t="shared" si="4"/>
        <v>0</v>
      </c>
    </row>
    <row r="16" spans="2:19" ht="15.75" thickBot="1" x14ac:dyDescent="0.25">
      <c r="B16" s="455">
        <v>3</v>
      </c>
      <c r="C16" s="441" t="s">
        <v>98</v>
      </c>
      <c r="D16" s="200"/>
      <c r="E16" s="177">
        <f t="shared" ref="E16:K16" si="5">SUM(E14:E15)</f>
        <v>0</v>
      </c>
      <c r="F16" s="178">
        <f t="shared" si="5"/>
        <v>0</v>
      </c>
      <c r="G16" s="178">
        <f t="shared" si="5"/>
        <v>0</v>
      </c>
      <c r="H16" s="178">
        <f t="shared" si="5"/>
        <v>0</v>
      </c>
      <c r="I16" s="178">
        <f t="shared" si="5"/>
        <v>0</v>
      </c>
      <c r="J16" s="178">
        <f t="shared" si="5"/>
        <v>0</v>
      </c>
      <c r="K16" s="178">
        <f t="shared" si="5"/>
        <v>0</v>
      </c>
      <c r="L16" s="179">
        <f t="shared" si="4"/>
        <v>0</v>
      </c>
    </row>
    <row r="20" spans="2:12" s="295" customFormat="1" ht="15" x14ac:dyDescent="0.2">
      <c r="B20" s="453"/>
      <c r="C20" s="293" t="str">
        <f>LEFT(C22,4) &amp; " - Creditors arising out of direct insurance operations  "</f>
        <v>2024 - Creditors arising out of direct insurance operations  </v>
      </c>
      <c r="D20" s="293"/>
    </row>
    <row r="21" spans="2:12" s="295" customFormat="1" ht="15" thickBot="1" x14ac:dyDescent="0.25">
      <c r="B21" s="453"/>
      <c r="C21" s="294" t="str">
        <f>"Figures in thousands of "&amp;'Key inputs'!H28</f>
        <v>Figures in thousands of GBP</v>
      </c>
      <c r="D21" s="302"/>
    </row>
    <row r="22" spans="2:12" ht="15" x14ac:dyDescent="0.2">
      <c r="B22" s="595"/>
      <c r="C22" s="596">
        <f>'Key inputs'!E21</f>
        <v>2024</v>
      </c>
      <c r="D22" s="520"/>
      <c r="E22" s="95" t="str">
        <f>'Key inputs'!G34</f>
        <v>2024 UY</v>
      </c>
      <c r="F22" s="95" t="str">
        <f>'Key inputs'!H34</f>
        <v>2023 UY</v>
      </c>
      <c r="G22" s="95" t="str">
        <f>'Key inputs'!I34</f>
        <v>2022 UY</v>
      </c>
      <c r="H22" s="95" t="str">
        <f>LEFT(G22,4)-1&amp;" UY"</f>
        <v>2021 UY</v>
      </c>
      <c r="I22" s="95" t="str">
        <f t="shared" ref="I22:K22" si="6">LEFT(H22,4)-1&amp;" UY"</f>
        <v>2020 UY</v>
      </c>
      <c r="J22" s="95" t="str">
        <f t="shared" si="6"/>
        <v>2019 UY</v>
      </c>
      <c r="K22" s="95" t="str">
        <f t="shared" si="6"/>
        <v>2018 UY</v>
      </c>
      <c r="L22" s="96" t="s">
        <v>98</v>
      </c>
    </row>
    <row r="23" spans="2:12" ht="15" x14ac:dyDescent="0.2">
      <c r="B23" s="598"/>
      <c r="C23" s="597"/>
      <c r="D23" s="297" t="s">
        <v>192</v>
      </c>
      <c r="E23" s="229" t="s">
        <v>193</v>
      </c>
      <c r="F23" s="229" t="s">
        <v>194</v>
      </c>
      <c r="G23" s="229" t="s">
        <v>195</v>
      </c>
      <c r="H23" s="229" t="s">
        <v>196</v>
      </c>
      <c r="I23" s="229" t="s">
        <v>197</v>
      </c>
      <c r="J23" s="229" t="s">
        <v>198</v>
      </c>
      <c r="K23" s="229" t="s">
        <v>199</v>
      </c>
      <c r="L23" s="230" t="s">
        <v>200</v>
      </c>
    </row>
    <row r="24" spans="2:12" ht="15" x14ac:dyDescent="0.2">
      <c r="B24" s="454">
        <v>1</v>
      </c>
      <c r="C24" s="220" t="s">
        <v>614</v>
      </c>
      <c r="D24" s="128" t="s">
        <v>618</v>
      </c>
      <c r="E24" s="104"/>
      <c r="F24" s="104"/>
      <c r="G24" s="104"/>
      <c r="H24" s="104"/>
      <c r="I24" s="104"/>
      <c r="J24" s="104"/>
      <c r="K24" s="104"/>
      <c r="L24" s="168">
        <f>SUM(E24:K24)</f>
        <v>0</v>
      </c>
    </row>
    <row r="25" spans="2:12" ht="15" x14ac:dyDescent="0.2">
      <c r="B25" s="454">
        <v>2</v>
      </c>
      <c r="C25" s="220" t="s">
        <v>616</v>
      </c>
      <c r="D25" s="128" t="s">
        <v>618</v>
      </c>
      <c r="E25" s="104"/>
      <c r="F25" s="104"/>
      <c r="G25" s="104"/>
      <c r="H25" s="104"/>
      <c r="I25" s="104"/>
      <c r="J25" s="104"/>
      <c r="K25" s="104"/>
      <c r="L25" s="168">
        <f t="shared" ref="L25" si="7">SUM(E25:K25)</f>
        <v>0</v>
      </c>
    </row>
    <row r="26" spans="2:12" ht="15.75" thickBot="1" x14ac:dyDescent="0.25">
      <c r="B26" s="455">
        <f>SUM(B24:B25)</f>
        <v>3</v>
      </c>
      <c r="C26" s="441" t="s">
        <v>98</v>
      </c>
      <c r="D26" s="200"/>
      <c r="E26" s="178">
        <f t="shared" ref="E26:K26" si="8">SUM(E24:E25)</f>
        <v>0</v>
      </c>
      <c r="F26" s="178">
        <f t="shared" si="8"/>
        <v>0</v>
      </c>
      <c r="G26" s="178">
        <f t="shared" si="8"/>
        <v>0</v>
      </c>
      <c r="H26" s="178">
        <f t="shared" si="8"/>
        <v>0</v>
      </c>
      <c r="I26" s="178">
        <f t="shared" si="8"/>
        <v>0</v>
      </c>
      <c r="J26" s="178">
        <f t="shared" si="8"/>
        <v>0</v>
      </c>
      <c r="K26" s="178">
        <f t="shared" si="8"/>
        <v>0</v>
      </c>
      <c r="L26" s="179">
        <f>SUM(E26:K26)</f>
        <v>0</v>
      </c>
    </row>
    <row r="29" spans="2:12" s="295" customFormat="1" ht="15.75" thickBot="1" x14ac:dyDescent="0.25">
      <c r="B29" s="453"/>
      <c r="C29" s="293" t="str">
        <f>LEFT(C22,4) &amp; " - Creditors arising out of reinsurance operations  "</f>
        <v>2024 - Creditors arising out of reinsurance operations  </v>
      </c>
      <c r="D29" s="293"/>
    </row>
    <row r="30" spans="2:12" ht="15" x14ac:dyDescent="0.2">
      <c r="B30" s="595"/>
      <c r="C30" s="596">
        <f>C22</f>
        <v>2024</v>
      </c>
      <c r="D30" s="520"/>
      <c r="E30" s="95" t="str">
        <f>'Key inputs'!G34</f>
        <v>2024 UY</v>
      </c>
      <c r="F30" s="95" t="str">
        <f>'Key inputs'!H34</f>
        <v>2023 UY</v>
      </c>
      <c r="G30" s="95" t="str">
        <f>'Key inputs'!I34</f>
        <v>2022 UY</v>
      </c>
      <c r="H30" s="95" t="str">
        <f>LEFT(G30,4)-1&amp;" UY"</f>
        <v>2021 UY</v>
      </c>
      <c r="I30" s="95" t="str">
        <f t="shared" ref="I30:K30" si="9">LEFT(H30,4)-1&amp;" UY"</f>
        <v>2020 UY</v>
      </c>
      <c r="J30" s="95" t="str">
        <f t="shared" si="9"/>
        <v>2019 UY</v>
      </c>
      <c r="K30" s="95" t="str">
        <f t="shared" si="9"/>
        <v>2018 UY</v>
      </c>
      <c r="L30" s="96" t="s">
        <v>98</v>
      </c>
    </row>
    <row r="31" spans="2:12" ht="15" x14ac:dyDescent="0.2">
      <c r="B31" s="598"/>
      <c r="C31" s="597"/>
      <c r="D31" s="297" t="s">
        <v>192</v>
      </c>
      <c r="E31" s="229" t="s">
        <v>193</v>
      </c>
      <c r="F31" s="229" t="s">
        <v>194</v>
      </c>
      <c r="G31" s="229" t="s">
        <v>195</v>
      </c>
      <c r="H31" s="229" t="s">
        <v>196</v>
      </c>
      <c r="I31" s="229" t="s">
        <v>197</v>
      </c>
      <c r="J31" s="229" t="s">
        <v>198</v>
      </c>
      <c r="K31" s="229" t="s">
        <v>199</v>
      </c>
      <c r="L31" s="230" t="s">
        <v>200</v>
      </c>
    </row>
    <row r="32" spans="2:12" ht="15" x14ac:dyDescent="0.2">
      <c r="B32" s="454">
        <v>1</v>
      </c>
      <c r="C32" s="220" t="s">
        <v>614</v>
      </c>
      <c r="D32" s="128" t="s">
        <v>619</v>
      </c>
      <c r="E32" s="104"/>
      <c r="F32" s="104"/>
      <c r="G32" s="104"/>
      <c r="H32" s="104"/>
      <c r="I32" s="104"/>
      <c r="J32" s="104"/>
      <c r="K32" s="104"/>
      <c r="L32" s="168">
        <f>SUM(E32:K32)</f>
        <v>0</v>
      </c>
    </row>
    <row r="33" spans="2:12" ht="15" x14ac:dyDescent="0.2">
      <c r="B33" s="454">
        <v>2</v>
      </c>
      <c r="C33" s="220" t="s">
        <v>616</v>
      </c>
      <c r="D33" s="128" t="s">
        <v>619</v>
      </c>
      <c r="E33" s="104"/>
      <c r="F33" s="104"/>
      <c r="G33" s="104"/>
      <c r="H33" s="104"/>
      <c r="I33" s="104"/>
      <c r="J33" s="104"/>
      <c r="K33" s="104"/>
      <c r="L33" s="168">
        <f t="shared" ref="L33" si="10">SUM(E33:K33)</f>
        <v>0</v>
      </c>
    </row>
    <row r="34" spans="2:12" ht="15.75" thickBot="1" x14ac:dyDescent="0.25">
      <c r="B34" s="455">
        <f>SUM(B32:B33)</f>
        <v>3</v>
      </c>
      <c r="C34" s="441" t="s">
        <v>98</v>
      </c>
      <c r="D34" s="200"/>
      <c r="E34" s="178">
        <f t="shared" ref="E34:K34" si="11">SUM(E32:E33)</f>
        <v>0</v>
      </c>
      <c r="F34" s="178">
        <f t="shared" si="11"/>
        <v>0</v>
      </c>
      <c r="G34" s="178">
        <f t="shared" si="11"/>
        <v>0</v>
      </c>
      <c r="H34" s="178">
        <f t="shared" si="11"/>
        <v>0</v>
      </c>
      <c r="I34" s="178">
        <f t="shared" si="11"/>
        <v>0</v>
      </c>
      <c r="J34" s="178">
        <f t="shared" si="11"/>
        <v>0</v>
      </c>
      <c r="K34" s="178">
        <f t="shared" si="11"/>
        <v>0</v>
      </c>
      <c r="L34" s="179">
        <f>SUM(E34:K34)</f>
        <v>0</v>
      </c>
    </row>
  </sheetData>
  <sheetProtection algorithmName="SHA-512" hashValue="qEO1Eaja4iqBI20xIoHlOFyzfJTx6XOMJJzIMRZ2G90RqnahnuvdUhfkHQixTcwgVpXBIkhNHnaqL4Pr3w2hTw==" saltValue="WB7ZMCarZrxbqP8AMCVuJw==" spinCount="100000" sheet="1" formatColumns="0" selectLockedCells="1"/>
  <hyperlinks>
    <hyperlink ref="F2" location="Content!A1" display="&lt;&lt;&lt; Back to ToC" xr:uid="{72312EC5-5A19-4B9B-8D80-EA242CF00B0D}"/>
  </hyperlinks>
  <pageMargins left="0.7" right="0.7" top="0.75" bottom="0.75" header="0.3" footer="0.3"/>
  <pageSetup paperSize="9" scale="47" fitToHeight="0" orientation="landscape" r:id="rId1"/>
  <headerFooter>
    <oddFooter>&amp;C
_x000D_&amp;1#&amp;"Calibri"&amp;10&amp;K000000 Classification: Unclassified</oddFooter>
  </headerFooter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0488348-6BAD-43F1-9772-466F7890AD99}">
  <sheetPr codeName="Sheet56"/>
  <dimension ref="B1:L23"/>
  <sheetViews>
    <sheetView showGridLines="0" view="pageBreakPreview" zoomScaleNormal="100" zoomScaleSheetLayoutView="100" workbookViewId="0">
      <selection activeCell="G8" sqref="G8"/>
    </sheetView>
  </sheetViews>
  <sheetFormatPr defaultColWidth="8.7109375" defaultRowHeight="14.25" outlineLevelCol="1" x14ac:dyDescent="0.2"/>
  <cols>
    <col min="1" max="1" width="3.7109375" style="9" customWidth="1"/>
    <col min="2" max="2" width="3" style="9" customWidth="1"/>
    <col min="3" max="3" width="32.42578125" style="9" bestFit="1" customWidth="1"/>
    <col min="4" max="4" width="21.5703125" style="9" hidden="1" customWidth="1" outlineLevel="1"/>
    <col min="5" max="5" width="21.5703125" style="9" customWidth="1" collapsed="1"/>
    <col min="6" max="7" width="20.5703125" style="9" customWidth="1"/>
    <col min="8" max="19" width="9.42578125" style="9" customWidth="1"/>
    <col min="20" max="16384" width="8.7109375" style="9"/>
  </cols>
  <sheetData>
    <row r="1" spans="2:12" s="295" customFormat="1" x14ac:dyDescent="0.2"/>
    <row r="2" spans="2:12" s="295" customFormat="1" ht="15" x14ac:dyDescent="0.2">
      <c r="C2" s="293" t="s">
        <v>51</v>
      </c>
      <c r="D2" s="293"/>
      <c r="E2" s="293"/>
      <c r="G2" s="301" t="s">
        <v>189</v>
      </c>
    </row>
    <row r="3" spans="2:12" s="295" customFormat="1" ht="15" thickBot="1" x14ac:dyDescent="0.25">
      <c r="C3" s="302"/>
      <c r="D3" s="302"/>
      <c r="E3" s="302"/>
      <c r="G3" s="301"/>
    </row>
    <row r="4" spans="2:12" s="295" customFormat="1" ht="15" x14ac:dyDescent="0.2">
      <c r="B4" s="766">
        <f>'Key inputs'!C33</f>
        <v>2025</v>
      </c>
      <c r="C4" s="767"/>
      <c r="D4" s="388"/>
      <c r="E4" s="322" t="s">
        <v>620</v>
      </c>
      <c r="F4" s="322" t="s">
        <v>621</v>
      </c>
      <c r="G4" s="304" t="s">
        <v>622</v>
      </c>
      <c r="H4" s="345"/>
      <c r="I4" s="345"/>
      <c r="J4" s="345"/>
      <c r="K4" s="345"/>
      <c r="L4" s="345"/>
    </row>
    <row r="5" spans="2:12" s="295" customFormat="1" ht="15" x14ac:dyDescent="0.2">
      <c r="B5" s="768"/>
      <c r="C5" s="769"/>
      <c r="D5" s="299" t="s">
        <v>192</v>
      </c>
      <c r="E5" s="300" t="s">
        <v>193</v>
      </c>
      <c r="F5" s="300" t="s">
        <v>194</v>
      </c>
      <c r="G5" s="321" t="s">
        <v>195</v>
      </c>
      <c r="H5" s="345"/>
      <c r="I5" s="345"/>
      <c r="J5" s="345"/>
      <c r="K5" s="345"/>
      <c r="L5" s="345"/>
    </row>
    <row r="6" spans="2:12" ht="15" x14ac:dyDescent="0.2">
      <c r="B6" s="393">
        <v>1</v>
      </c>
      <c r="C6" s="197" t="s">
        <v>462</v>
      </c>
      <c r="D6" s="425" t="s">
        <v>623</v>
      </c>
      <c r="E6" s="554"/>
      <c r="F6" s="554"/>
      <c r="G6" s="554"/>
      <c r="H6" s="74"/>
      <c r="I6" s="74"/>
      <c r="J6" s="74"/>
      <c r="K6" s="74"/>
      <c r="L6" s="74"/>
    </row>
    <row r="7" spans="2:12" ht="15" x14ac:dyDescent="0.2">
      <c r="B7" s="393">
        <v>2</v>
      </c>
      <c r="C7" s="197" t="s">
        <v>464</v>
      </c>
      <c r="D7" s="425" t="s">
        <v>623</v>
      </c>
      <c r="E7" s="554"/>
      <c r="F7" s="554"/>
      <c r="G7" s="554"/>
      <c r="H7" s="74"/>
      <c r="I7" s="74"/>
      <c r="J7" s="74"/>
      <c r="K7" s="74"/>
      <c r="L7" s="74"/>
    </row>
    <row r="8" spans="2:12" ht="15" x14ac:dyDescent="0.2">
      <c r="B8" s="393">
        <v>3</v>
      </c>
      <c r="C8" s="197" t="s">
        <v>624</v>
      </c>
      <c r="D8" s="425" t="s">
        <v>623</v>
      </c>
      <c r="E8" s="554"/>
      <c r="F8" s="554"/>
      <c r="G8" s="554"/>
      <c r="H8" s="74"/>
      <c r="I8" s="74"/>
      <c r="J8" s="74"/>
      <c r="K8" s="74"/>
      <c r="L8" s="74"/>
    </row>
    <row r="9" spans="2:12" ht="15" x14ac:dyDescent="0.2">
      <c r="B9" s="393">
        <v>4</v>
      </c>
      <c r="C9" s="197" t="s">
        <v>625</v>
      </c>
      <c r="D9" s="425" t="s">
        <v>623</v>
      </c>
      <c r="E9" s="554"/>
      <c r="F9" s="554"/>
      <c r="G9" s="554"/>
      <c r="H9" s="74"/>
      <c r="I9" s="74"/>
      <c r="J9" s="74"/>
      <c r="K9" s="74"/>
      <c r="L9" s="74"/>
    </row>
    <row r="10" spans="2:12" ht="15" x14ac:dyDescent="0.2">
      <c r="B10" s="393">
        <v>5</v>
      </c>
      <c r="C10" s="197" t="s">
        <v>626</v>
      </c>
      <c r="D10" s="425" t="s">
        <v>623</v>
      </c>
      <c r="E10" s="554"/>
      <c r="F10" s="554"/>
      <c r="G10" s="554"/>
      <c r="H10" s="74"/>
      <c r="I10" s="74"/>
      <c r="J10" s="74"/>
      <c r="K10" s="74"/>
      <c r="L10" s="74"/>
    </row>
    <row r="11" spans="2:12" ht="15.75" thickBot="1" x14ac:dyDescent="0.25">
      <c r="B11" s="397">
        <v>6</v>
      </c>
      <c r="C11" s="198" t="s">
        <v>467</v>
      </c>
      <c r="D11" s="426" t="s">
        <v>623</v>
      </c>
      <c r="E11" s="554"/>
      <c r="F11" s="554"/>
      <c r="G11" s="554"/>
      <c r="H11" s="74"/>
      <c r="I11" s="74"/>
      <c r="J11" s="74"/>
      <c r="K11" s="74"/>
      <c r="L11" s="74"/>
    </row>
    <row r="13" spans="2:12" s="295" customFormat="1" x14ac:dyDescent="0.2"/>
    <row r="14" spans="2:12" s="295" customFormat="1" ht="15" x14ac:dyDescent="0.2">
      <c r="C14" s="293" t="str">
        <f>LEFT(B16,4) &amp; " - Foreign exchange rates"</f>
        <v>2024 - Foreign exchange rates</v>
      </c>
      <c r="D14" s="293"/>
      <c r="E14" s="293"/>
    </row>
    <row r="15" spans="2:12" s="295" customFormat="1" ht="15" thickBot="1" x14ac:dyDescent="0.25"/>
    <row r="16" spans="2:12" s="295" customFormat="1" ht="15" x14ac:dyDescent="0.2">
      <c r="B16" s="766">
        <f>'Key inputs'!G33</f>
        <v>2024</v>
      </c>
      <c r="C16" s="767"/>
      <c r="D16" s="388"/>
      <c r="E16" s="322" t="s">
        <v>620</v>
      </c>
      <c r="F16" s="322" t="s">
        <v>621</v>
      </c>
      <c r="G16" s="304" t="s">
        <v>622</v>
      </c>
      <c r="H16" s="345"/>
      <c r="I16" s="345"/>
      <c r="J16" s="345"/>
      <c r="K16" s="345"/>
    </row>
    <row r="17" spans="2:11" s="295" customFormat="1" ht="15" x14ac:dyDescent="0.2">
      <c r="B17" s="768"/>
      <c r="C17" s="769"/>
      <c r="D17" s="299" t="s">
        <v>192</v>
      </c>
      <c r="E17" s="300" t="s">
        <v>193</v>
      </c>
      <c r="F17" s="300" t="s">
        <v>194</v>
      </c>
      <c r="G17" s="321" t="s">
        <v>195</v>
      </c>
      <c r="H17" s="345"/>
      <c r="I17" s="345"/>
      <c r="J17" s="345"/>
      <c r="K17" s="345"/>
    </row>
    <row r="18" spans="2:11" ht="15" x14ac:dyDescent="0.2">
      <c r="B18" s="451">
        <v>1</v>
      </c>
      <c r="C18" s="94" t="s">
        <v>462</v>
      </c>
      <c r="D18" s="425" t="s">
        <v>623</v>
      </c>
      <c r="E18" s="555"/>
      <c r="F18" s="555"/>
      <c r="G18" s="555"/>
      <c r="H18" s="74"/>
      <c r="I18" s="74"/>
      <c r="J18" s="74"/>
      <c r="K18" s="74"/>
    </row>
    <row r="19" spans="2:11" ht="15" x14ac:dyDescent="0.2">
      <c r="B19" s="451">
        <v>2</v>
      </c>
      <c r="C19" s="94" t="s">
        <v>464</v>
      </c>
      <c r="D19" s="425" t="s">
        <v>623</v>
      </c>
      <c r="E19" s="555"/>
      <c r="F19" s="555"/>
      <c r="G19" s="555"/>
      <c r="H19" s="74"/>
      <c r="I19" s="74"/>
      <c r="J19" s="74"/>
      <c r="K19" s="74"/>
    </row>
    <row r="20" spans="2:11" ht="15" x14ac:dyDescent="0.2">
      <c r="B20" s="451">
        <v>3</v>
      </c>
      <c r="C20" s="94" t="s">
        <v>624</v>
      </c>
      <c r="D20" s="425" t="s">
        <v>623</v>
      </c>
      <c r="E20" s="555"/>
      <c r="F20" s="555"/>
      <c r="G20" s="555"/>
      <c r="H20" s="74"/>
      <c r="I20" s="74"/>
      <c r="J20" s="74"/>
      <c r="K20" s="74"/>
    </row>
    <row r="21" spans="2:11" ht="15" x14ac:dyDescent="0.2">
      <c r="B21" s="451">
        <v>4</v>
      </c>
      <c r="C21" s="94" t="s">
        <v>625</v>
      </c>
      <c r="D21" s="425" t="s">
        <v>623</v>
      </c>
      <c r="E21" s="555"/>
      <c r="F21" s="555"/>
      <c r="G21" s="555"/>
      <c r="H21" s="74"/>
      <c r="I21" s="74"/>
      <c r="J21" s="74"/>
      <c r="K21" s="74"/>
    </row>
    <row r="22" spans="2:11" ht="15" x14ac:dyDescent="0.2">
      <c r="B22" s="451">
        <v>5</v>
      </c>
      <c r="C22" s="94" t="s">
        <v>626</v>
      </c>
      <c r="D22" s="425" t="s">
        <v>623</v>
      </c>
      <c r="E22" s="555"/>
      <c r="F22" s="555"/>
      <c r="G22" s="555"/>
      <c r="H22" s="74"/>
      <c r="I22" s="74"/>
      <c r="J22" s="74"/>
      <c r="K22" s="74"/>
    </row>
    <row r="23" spans="2:11" ht="15.75" thickBot="1" x14ac:dyDescent="0.25">
      <c r="B23" s="452">
        <v>6</v>
      </c>
      <c r="C23" s="199" t="s">
        <v>467</v>
      </c>
      <c r="D23" s="426" t="s">
        <v>623</v>
      </c>
      <c r="E23" s="555"/>
      <c r="F23" s="555"/>
      <c r="G23" s="555"/>
      <c r="H23" s="74"/>
      <c r="I23" s="74"/>
      <c r="J23" s="74"/>
      <c r="K23" s="74"/>
    </row>
  </sheetData>
  <sheetProtection algorithmName="SHA-512" hashValue="rWOZWkTOCcZEPDVyyd0UCbfHIrJ2rLl9rkxCzEX5tm14S79HjgeTpIWkyZuxorp9rxyuSAjFJoAvNvVeESBQNA==" saltValue="xQ2Vcw0QFIysF6miO1yvkQ==" spinCount="100000" sheet="1" objects="1" scenarios="1" formatColumns="0" selectLockedCells="1"/>
  <mergeCells count="2">
    <mergeCell ref="B4:C5"/>
    <mergeCell ref="B16:C17"/>
  </mergeCells>
  <hyperlinks>
    <hyperlink ref="G2" location="Content!A1" display="&lt;&lt;&lt; Back to ToC" xr:uid="{92CE1BF5-9C2F-43D1-BA4B-A76291210A95}"/>
  </hyperlinks>
  <pageMargins left="0.7" right="0.7" top="0.75" bottom="0.75" header="0.3" footer="0.3"/>
  <pageSetup paperSize="9" scale="47" fitToHeight="0" orientation="portrait" r:id="rId1"/>
  <headerFooter>
    <oddFooter>&amp;C
_x000D_&amp;1#&amp;"Calibri"&amp;10&amp;K000000 Classification: Unclassified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20F44DF-ECA4-4668-BAD0-94E401EB9199}">
  <sheetPr codeName="Sheet9">
    <tabColor rgb="FFFFFF00"/>
  </sheetPr>
  <dimension ref="B1:W509"/>
  <sheetViews>
    <sheetView view="pageBreakPreview" zoomScale="80" zoomScaleNormal="90" zoomScaleSheetLayoutView="80" workbookViewId="0">
      <selection activeCell="AC22" sqref="AC22"/>
    </sheetView>
  </sheetViews>
  <sheetFormatPr defaultColWidth="8.7109375" defaultRowHeight="14.25" outlineLevelCol="1" x14ac:dyDescent="0.2"/>
  <cols>
    <col min="1" max="2" width="4.5703125" style="481" customWidth="1"/>
    <col min="3" max="3" width="1" style="481" customWidth="1"/>
    <col min="4" max="4" width="46.28515625" style="481" customWidth="1"/>
    <col min="5" max="5" width="38.7109375" style="481" hidden="1" customWidth="1" outlineLevel="1"/>
    <col min="6" max="6" width="18.7109375" style="481" hidden="1" customWidth="1" outlineLevel="1"/>
    <col min="7" max="7" width="7.42578125" style="481" customWidth="1" collapsed="1"/>
    <col min="8" max="8" width="7.7109375" style="481" customWidth="1"/>
    <col min="9" max="10" width="14.28515625" style="481" customWidth="1"/>
    <col min="11" max="11" width="32.7109375" style="481" bestFit="1" customWidth="1"/>
    <col min="12" max="12" width="35.28515625" style="481" hidden="1" customWidth="1" outlineLevel="1"/>
    <col min="13" max="13" width="22.5703125" style="481" hidden="1" customWidth="1" outlineLevel="1"/>
    <col min="14" max="14" width="7.42578125" style="481" customWidth="1" collapsed="1"/>
    <col min="15" max="15" width="7.42578125" style="481" customWidth="1"/>
    <col min="16" max="17" width="14.28515625" style="481" customWidth="1"/>
    <col min="18" max="19" width="8.7109375" style="481"/>
    <col min="20" max="20" width="8.7109375" style="481" hidden="1" customWidth="1" outlineLevel="1"/>
    <col min="21" max="22" width="9.7109375" style="481" hidden="1" customWidth="1" outlineLevel="1"/>
    <col min="23" max="23" width="8.7109375" style="481" collapsed="1"/>
    <col min="24" max="16384" width="8.7109375" style="481"/>
  </cols>
  <sheetData>
    <row r="1" spans="2:22" s="19" customFormat="1" x14ac:dyDescent="0.2">
      <c r="B1" s="716" t="s">
        <v>55</v>
      </c>
      <c r="C1" s="717"/>
      <c r="D1" s="717"/>
      <c r="E1" s="717"/>
      <c r="F1" s="480"/>
      <c r="G1" s="480"/>
      <c r="I1" s="480"/>
      <c r="J1" s="480"/>
    </row>
    <row r="2" spans="2:22" s="19" customFormat="1" x14ac:dyDescent="0.2">
      <c r="B2" s="717"/>
      <c r="C2" s="717"/>
      <c r="D2" s="717"/>
      <c r="E2" s="717"/>
      <c r="F2" s="480"/>
      <c r="G2" s="480"/>
      <c r="I2" s="480"/>
      <c r="J2" s="480"/>
    </row>
    <row r="3" spans="2:22" s="19" customFormat="1" x14ac:dyDescent="0.2">
      <c r="B3" s="717"/>
      <c r="C3" s="717"/>
      <c r="D3" s="717"/>
      <c r="E3" s="717"/>
      <c r="F3" s="480"/>
      <c r="G3" s="480"/>
      <c r="I3" s="480"/>
      <c r="J3" s="480"/>
    </row>
    <row r="4" spans="2:22" ht="15" thickBot="1" x14ac:dyDescent="0.25">
      <c r="L4" s="482"/>
      <c r="M4" s="482"/>
    </row>
    <row r="5" spans="2:22" ht="57" x14ac:dyDescent="0.2">
      <c r="D5" s="487" t="s">
        <v>137</v>
      </c>
      <c r="E5" s="488" t="s">
        <v>138</v>
      </c>
      <c r="F5" s="489" t="s">
        <v>139</v>
      </c>
      <c r="G5" s="489" t="s">
        <v>140</v>
      </c>
      <c r="H5" s="489" t="s">
        <v>141</v>
      </c>
      <c r="I5" s="489" t="s">
        <v>142</v>
      </c>
      <c r="J5" s="489" t="s">
        <v>143</v>
      </c>
      <c r="K5" s="488" t="s">
        <v>144</v>
      </c>
      <c r="L5" s="488" t="s">
        <v>145</v>
      </c>
      <c r="M5" s="488" t="s">
        <v>146</v>
      </c>
      <c r="N5" s="489" t="s">
        <v>140</v>
      </c>
      <c r="O5" s="489" t="s">
        <v>141</v>
      </c>
      <c r="P5" s="489" t="s">
        <v>142</v>
      </c>
      <c r="Q5" s="489" t="s">
        <v>143</v>
      </c>
      <c r="R5" s="489" t="s">
        <v>147</v>
      </c>
      <c r="S5" s="500" t="s">
        <v>148</v>
      </c>
      <c r="T5" s="489" t="s">
        <v>149</v>
      </c>
      <c r="U5" s="488" t="s">
        <v>150</v>
      </c>
      <c r="V5" s="499" t="s">
        <v>151</v>
      </c>
    </row>
    <row r="6" spans="2:22" x14ac:dyDescent="0.2">
      <c r="D6" s="490"/>
      <c r="S6" s="491"/>
      <c r="V6" s="491"/>
    </row>
    <row r="7" spans="2:22" s="482" customFormat="1" ht="15" x14ac:dyDescent="0.25">
      <c r="B7" s="483"/>
      <c r="D7" s="492" t="s">
        <v>152</v>
      </c>
      <c r="E7" s="482" t="str">
        <f>'Statement of profit and loss'!$C$10</f>
        <v>Gross premiums written</v>
      </c>
      <c r="F7" s="482" t="str">
        <f>'Statement of profit and loss'!$E$8</f>
        <v>2025 UY</v>
      </c>
      <c r="G7" s="484">
        <f>INDEX('Statement of profit and loss'!$B$8:$L$38,MATCH(E7,'Statement of profit and loss'!$C$8:$C$38,0),1)</f>
        <v>1</v>
      </c>
      <c r="H7" s="484" t="str">
        <f>HLOOKUP(F7,'Statement of profit and loss'!$B$8:$L$9,2,FALSE)</f>
        <v>A</v>
      </c>
      <c r="I7" s="485">
        <f>INDEX('Statement of profit and loss'!$B$8:$L$38,MATCH('Direct validations'!G7,'Statement of profit and loss'!$B$8:$B$38,0),MATCH('Direct validations'!H7,'Statement of profit and loss'!$B$9:$L$9,0))</f>
        <v>0</v>
      </c>
      <c r="J7" s="485">
        <f>INDEX('Statement of profit and loss'!$B$71:$L$101,MATCH('Direct validations'!G7,'Statement of profit and loss'!$B$71:$B$101,0),MATCH('Direct validations'!H7,'Statement of profit and loss'!$B$72:$L$72,0))</f>
        <v>0</v>
      </c>
      <c r="K7" s="493" t="s">
        <v>153</v>
      </c>
      <c r="L7" s="482" t="str">
        <f>'Analysis of underwriting re'!$C$23</f>
        <v>Total</v>
      </c>
      <c r="M7" s="482" t="str">
        <f>'Analysis of underwriting re'!$D$5</f>
        <v>Gross premiums written</v>
      </c>
      <c r="N7" s="484">
        <f>INDEX('Analysis of underwriting re'!$B$4:$C$23,MATCH('Direct validations'!L7,'Analysis of underwriting re'!$C$4:$C$23,0),1)</f>
        <v>14</v>
      </c>
      <c r="O7" s="484" t="str">
        <f>HLOOKUP(M7,'Analysis of underwriting re'!$B$5:$I$7,3,FALSE)</f>
        <v>A</v>
      </c>
      <c r="P7" s="485">
        <f>INDEX('Analysis of underwriting re'!$B$4:$I$23,MATCH('Direct validations'!N7,'Analysis of underwriting re'!$B$4:$B$23,0),MATCH('Direct validations'!O7,'Analysis of underwriting re'!$B$7:$I$7,0))</f>
        <v>0</v>
      </c>
      <c r="Q7" s="485">
        <f>INDEX('Analysis of underwriting re'!$K$4:$R$23,MATCH('Direct validations'!N7,'Analysis of underwriting re'!$K$4:$K$23,0),MATCH('Direct validations'!O7,'Analysis of underwriting re'!$K$7:$R$7,0))</f>
        <v>0</v>
      </c>
      <c r="R7" s="482" t="str">
        <f>IF($T7="No",IF(I7=P7,"Pass","Fail"),IF(I7+P7=0,"Pass","Fail"))</f>
        <v>Pass</v>
      </c>
      <c r="S7" s="494" t="str">
        <f>IF($T7="No",IF(J7=Q7,"Pass","Fail"),IF(J7+Q7=0,"Pass","Fail"))</f>
        <v>Pass</v>
      </c>
      <c r="T7" s="482" t="s">
        <v>69</v>
      </c>
      <c r="U7" s="482">
        <f t="shared" ref="U7:V14" si="0">IF(R7="Pass",0,1)</f>
        <v>0</v>
      </c>
      <c r="V7" s="494">
        <f t="shared" si="0"/>
        <v>0</v>
      </c>
    </row>
    <row r="8" spans="2:22" s="482" customFormat="1" ht="15" x14ac:dyDescent="0.25">
      <c r="D8" s="492" t="s">
        <v>152</v>
      </c>
      <c r="E8" s="482" t="str">
        <f>'Statement of profit and loss'!$C$10</f>
        <v>Gross premiums written</v>
      </c>
      <c r="F8" s="482" t="str">
        <f>'Statement of profit and loss'!$F$8</f>
        <v>2024 UY</v>
      </c>
      <c r="G8" s="484">
        <f>INDEX('Statement of profit and loss'!$B$8:$L$38,MATCH(E8,'Statement of profit and loss'!$C$8:$C$38,0),1)</f>
        <v>1</v>
      </c>
      <c r="H8" s="484" t="str">
        <f>HLOOKUP(F8,'Statement of profit and loss'!$B$8:$L$9,2,FALSE)</f>
        <v>B</v>
      </c>
      <c r="I8" s="485">
        <f>INDEX('Statement of profit and loss'!$B$8:$L$38,MATCH('Direct validations'!G8,'Statement of profit and loss'!$B$8:$B$38,0),MATCH('Direct validations'!H8,'Statement of profit and loss'!$B$9:$L$9,0))</f>
        <v>0</v>
      </c>
      <c r="J8" s="485">
        <f>INDEX('Statement of profit and loss'!$B$71:$L$101,MATCH('Direct validations'!G8,'Statement of profit and loss'!$B$71:$B$101,0),MATCH('Direct validations'!H8,'Statement of profit and loss'!$B$72:$L$72,0))</f>
        <v>0</v>
      </c>
      <c r="K8" s="493" t="s">
        <v>153</v>
      </c>
      <c r="L8" s="482" t="str">
        <f>'Analysis of underwriting re'!$C$45</f>
        <v>Total</v>
      </c>
      <c r="M8" s="482" t="str">
        <f>'Analysis of underwriting re'!$D$27</f>
        <v>Gross premiums written</v>
      </c>
      <c r="N8" s="484">
        <f>INDEX('Analysis of underwriting re'!$B$26:$C$45,MATCH('Direct validations'!L8,'Analysis of underwriting re'!$C$26:$C$45,0),1)</f>
        <v>14</v>
      </c>
      <c r="O8" s="484" t="str">
        <f>HLOOKUP(M8,'Analysis of underwriting re'!$B$27:$I$29,3,FALSE)</f>
        <v>G</v>
      </c>
      <c r="P8" s="485">
        <f>INDEX('Analysis of underwriting re'!$B$26:$I$45,MATCH('Direct validations'!N8,'Analysis of underwriting re'!$B$26:$B$45,0),MATCH('Direct validations'!O8,'Analysis of underwriting re'!$B$29:$I$29,0))</f>
        <v>0</v>
      </c>
      <c r="Q8" s="485">
        <f>INDEX('Analysis of underwriting re'!$K$26:$R$45,MATCH('Direct validations'!N8,'Analysis of underwriting re'!$K$26:$K$45,0),MATCH('Direct validations'!O8,'Analysis of underwriting re'!$K$29:$R$29,0))</f>
        <v>0</v>
      </c>
      <c r="R8" s="482" t="str">
        <f t="shared" ref="R8:R14" si="1">IF($T8="No",IF(I8=P8,"Pass","Fail"),IF(I8+P8=0,"Pass","Fail"))</f>
        <v>Pass</v>
      </c>
      <c r="S8" s="494" t="str">
        <f t="shared" ref="S8:S14" si="2">IF($T8="No",IF(J8=Q8,"Pass","Fail"),IF(J8+Q8=0,"Pass","Fail"))</f>
        <v>Pass</v>
      </c>
      <c r="T8" s="482" t="s">
        <v>69</v>
      </c>
      <c r="U8" s="482">
        <f t="shared" si="0"/>
        <v>0</v>
      </c>
      <c r="V8" s="494">
        <f t="shared" si="0"/>
        <v>0</v>
      </c>
    </row>
    <row r="9" spans="2:22" s="482" customFormat="1" ht="15" x14ac:dyDescent="0.25">
      <c r="D9" s="492" t="s">
        <v>152</v>
      </c>
      <c r="E9" s="482" t="str">
        <f>'Statement of profit and loss'!$C$10</f>
        <v>Gross premiums written</v>
      </c>
      <c r="F9" s="482" t="str">
        <f>'Statement of profit and loss'!$G$8</f>
        <v>2023 UY</v>
      </c>
      <c r="G9" s="484">
        <f>INDEX('Statement of profit and loss'!$B$8:$L$38,MATCH(E9,'Statement of profit and loss'!$C$8:$C$38,0),1)</f>
        <v>1</v>
      </c>
      <c r="H9" s="484" t="str">
        <f>HLOOKUP(F9,'Statement of profit and loss'!$B$8:$L$9,2,FALSE)</f>
        <v>C</v>
      </c>
      <c r="I9" s="485">
        <f>INDEX('Statement of profit and loss'!$B$8:$L$38,MATCH('Direct validations'!G9,'Statement of profit and loss'!$B$8:$B$38,0),MATCH('Direct validations'!H9,'Statement of profit and loss'!$B$9:$L$9,0))</f>
        <v>0</v>
      </c>
      <c r="J9" s="485">
        <f>INDEX('Statement of profit and loss'!$B$71:$L$101,MATCH('Direct validations'!G9,'Statement of profit and loss'!$B$71:$B$101,0),MATCH('Direct validations'!H9,'Statement of profit and loss'!$B$72:$L$72,0))</f>
        <v>0</v>
      </c>
      <c r="K9" s="493" t="s">
        <v>153</v>
      </c>
      <c r="L9" s="482" t="str">
        <f>'Analysis of underwriting re'!$C$66</f>
        <v>Total</v>
      </c>
      <c r="M9" s="482" t="str">
        <f>'Analysis of underwriting re'!$D$48</f>
        <v>Gross premiums written</v>
      </c>
      <c r="N9" s="484">
        <f>INDEX('Analysis of underwriting re'!$B$47:$C$66,MATCH('Direct validations'!L9,'Analysis of underwriting re'!$C$47:$C$66,0),1)</f>
        <v>14</v>
      </c>
      <c r="O9" s="484" t="str">
        <f>HLOOKUP(M9,'Analysis of underwriting re'!$B$48:$I$50,3,FALSE)</f>
        <v>M</v>
      </c>
      <c r="P9" s="485">
        <f>INDEX('Analysis of underwriting re'!$B$47:$I$66,MATCH('Direct validations'!N9,'Analysis of underwriting re'!$B$47:$B$66,0),MATCH('Direct validations'!O9,'Analysis of underwriting re'!$B$50:$I$50,0))</f>
        <v>0</v>
      </c>
      <c r="Q9" s="485">
        <f>INDEX('Analysis of underwriting re'!$K$47:$R$66,MATCH('Direct validations'!N9,'Analysis of underwriting re'!$K$47:$K$66,0),MATCH('Direct validations'!O9,'Analysis of underwriting re'!$K$50:$R$50,0))</f>
        <v>0</v>
      </c>
      <c r="R9" s="482" t="str">
        <f t="shared" si="1"/>
        <v>Pass</v>
      </c>
      <c r="S9" s="494" t="str">
        <f t="shared" si="2"/>
        <v>Pass</v>
      </c>
      <c r="T9" s="482" t="s">
        <v>69</v>
      </c>
      <c r="U9" s="482">
        <f t="shared" si="0"/>
        <v>0</v>
      </c>
      <c r="V9" s="494">
        <f t="shared" si="0"/>
        <v>0</v>
      </c>
    </row>
    <row r="10" spans="2:22" s="482" customFormat="1" ht="15" x14ac:dyDescent="0.25">
      <c r="D10" s="492" t="s">
        <v>152</v>
      </c>
      <c r="E10" s="482" t="str">
        <f>'Statement of profit and loss'!$C$10</f>
        <v>Gross premiums written</v>
      </c>
      <c r="F10" s="482" t="str">
        <f>'Statement of profit and loss'!$H$8</f>
        <v>2022 UY</v>
      </c>
      <c r="G10" s="484">
        <f>INDEX('Statement of profit and loss'!$B$8:$L$38,MATCH(E10,'Statement of profit and loss'!$C$8:$C$38,0),1)</f>
        <v>1</v>
      </c>
      <c r="H10" s="484" t="str">
        <f>HLOOKUP(F10,'Statement of profit and loss'!$B$8:$L$9,2,FALSE)</f>
        <v>D</v>
      </c>
      <c r="I10" s="485">
        <f>INDEX('Statement of profit and loss'!$B$8:$L$38,MATCH('Direct validations'!G10,'Statement of profit and loss'!$B$8:$B$38,0),MATCH('Direct validations'!H10,'Statement of profit and loss'!$B$9:$L$9,0))</f>
        <v>0</v>
      </c>
      <c r="J10" s="485">
        <f>INDEX('Statement of profit and loss'!$B$71:$L$101,MATCH('Direct validations'!G10,'Statement of profit and loss'!$B$71:$B$101,0),MATCH('Direct validations'!H10,'Statement of profit and loss'!$B$72:$L$72,0))</f>
        <v>0</v>
      </c>
      <c r="K10" s="493" t="s">
        <v>153</v>
      </c>
      <c r="L10" s="482" t="str">
        <f>'Analysis of underwriting re'!$C$87</f>
        <v>Total</v>
      </c>
      <c r="M10" s="482" t="str">
        <f>'Analysis of underwriting re'!$D$69</f>
        <v>Gross premiums written</v>
      </c>
      <c r="N10" s="484">
        <f>INDEX('Analysis of underwriting re'!$B$68:$C$87,MATCH('Direct validations'!L10,'Analysis of underwriting re'!$C$68:$C$87,0),1)</f>
        <v>14</v>
      </c>
      <c r="O10" s="484" t="str">
        <f>HLOOKUP(M10,'Analysis of underwriting re'!$B$69:$II$71,3,FALSE)</f>
        <v>S</v>
      </c>
      <c r="P10" s="485">
        <f>INDEX('Analysis of underwriting re'!$B$68:$I$87,MATCH('Direct validations'!N10,'Analysis of underwriting re'!$B$68:$B$87,0),MATCH('Direct validations'!O10,'Analysis of underwriting re'!$B$71:$I$71,0))</f>
        <v>0</v>
      </c>
      <c r="Q10" s="485">
        <f>INDEX('Analysis of underwriting re'!$K$68:$R$87,MATCH('Direct validations'!N10,'Analysis of underwriting re'!$K$68:$K$87,0),MATCH('Direct validations'!O10,'Analysis of underwriting re'!$K$71:$R$71,0))</f>
        <v>0</v>
      </c>
      <c r="R10" s="482" t="str">
        <f t="shared" si="1"/>
        <v>Pass</v>
      </c>
      <c r="S10" s="494" t="str">
        <f t="shared" si="2"/>
        <v>Pass</v>
      </c>
      <c r="T10" s="482" t="s">
        <v>69</v>
      </c>
      <c r="U10" s="482">
        <f t="shared" si="0"/>
        <v>0</v>
      </c>
      <c r="V10" s="494">
        <f t="shared" si="0"/>
        <v>0</v>
      </c>
    </row>
    <row r="11" spans="2:22" s="482" customFormat="1" ht="15" x14ac:dyDescent="0.25">
      <c r="D11" s="492" t="s">
        <v>152</v>
      </c>
      <c r="E11" s="482" t="str">
        <f>'Statement of profit and loss'!$C$10</f>
        <v>Gross premiums written</v>
      </c>
      <c r="F11" s="482" t="str">
        <f>'Statement of profit and loss'!$I$8</f>
        <v>2021 UY</v>
      </c>
      <c r="G11" s="484">
        <f>INDEX('Statement of profit and loss'!$B$8:$L$38,MATCH(E11,'Statement of profit and loss'!$C$8:$C$38,0),1)</f>
        <v>1</v>
      </c>
      <c r="H11" s="484" t="str">
        <f>HLOOKUP(F11,'Statement of profit and loss'!$B$8:$L$9,2,FALSE)</f>
        <v>E</v>
      </c>
      <c r="I11" s="485">
        <f>INDEX('Statement of profit and loss'!$B$8:$L$38,MATCH('Direct validations'!G11,'Statement of profit and loss'!$B$8:$B$38,0),MATCH('Direct validations'!H11,'Statement of profit and loss'!$B$9:$L$9,0))</f>
        <v>0</v>
      </c>
      <c r="J11" s="485">
        <f>INDEX('Statement of profit and loss'!$B$71:$L$101,MATCH('Direct validations'!G11,'Statement of profit and loss'!$B$71:$B$101,0),MATCH('Direct validations'!H11,'Statement of profit and loss'!$B$72:$L$72,0))</f>
        <v>0</v>
      </c>
      <c r="K11" s="493" t="s">
        <v>153</v>
      </c>
      <c r="L11" s="482" t="str">
        <f>'Analysis of underwriting re'!$C$109</f>
        <v>Total</v>
      </c>
      <c r="M11" s="482" t="str">
        <f>'Analysis of underwriting re'!$D$91</f>
        <v>Gross premiums written</v>
      </c>
      <c r="N11" s="484">
        <f>INDEX('Analysis of underwriting re'!$B$90:$C$109,MATCH('Direct validations'!L11,'Analysis of underwriting re'!$C$90:$C$109,0),1)</f>
        <v>14</v>
      </c>
      <c r="O11" s="484" t="str">
        <f>HLOOKUP(M11,'Analysis of underwriting re'!$B$91:$I$93,3,FALSE)</f>
        <v>Y</v>
      </c>
      <c r="P11" s="485">
        <f>INDEX('Analysis of underwriting re'!$B$90:$I$109,MATCH('Direct validations'!N11,'Analysis of underwriting re'!$B$90:$B$109,0),MATCH('Direct validations'!O11,'Analysis of underwriting re'!$B$93:$I$93,0))</f>
        <v>0</v>
      </c>
      <c r="Q11" s="485">
        <f>INDEX('Analysis of underwriting re'!$K$90:$R$109,MATCH('Direct validations'!N11,'Analysis of underwriting re'!$K$90:$K$109,0),MATCH('Direct validations'!O11,'Analysis of underwriting re'!$K$93:$R$93,0))</f>
        <v>0</v>
      </c>
      <c r="R11" s="482" t="str">
        <f t="shared" si="1"/>
        <v>Pass</v>
      </c>
      <c r="S11" s="494" t="str">
        <f t="shared" si="2"/>
        <v>Pass</v>
      </c>
      <c r="T11" s="482" t="s">
        <v>69</v>
      </c>
      <c r="U11" s="482">
        <f t="shared" si="0"/>
        <v>0</v>
      </c>
      <c r="V11" s="494">
        <f t="shared" si="0"/>
        <v>0</v>
      </c>
    </row>
    <row r="12" spans="2:22" s="482" customFormat="1" ht="15" x14ac:dyDescent="0.25">
      <c r="D12" s="492" t="s">
        <v>152</v>
      </c>
      <c r="E12" s="482" t="str">
        <f>'Statement of profit and loss'!$C$10</f>
        <v>Gross premiums written</v>
      </c>
      <c r="F12" s="482" t="str">
        <f>'Statement of profit and loss'!$J$8</f>
        <v>2020 UY</v>
      </c>
      <c r="G12" s="484">
        <f>INDEX('Statement of profit and loss'!$B$8:$L$38,MATCH(E12,'Statement of profit and loss'!$C$8:$C$38,0),1)</f>
        <v>1</v>
      </c>
      <c r="H12" s="484" t="str">
        <f>HLOOKUP(F12,'Statement of profit and loss'!$B$8:$L$9,2,FALSE)</f>
        <v>F</v>
      </c>
      <c r="I12" s="485">
        <f>INDEX('Statement of profit and loss'!$B$8:$L$38,MATCH('Direct validations'!G12,'Statement of profit and loss'!$B$8:$B$38,0),MATCH('Direct validations'!H12,'Statement of profit and loss'!$B$9:$L$9,0))</f>
        <v>0</v>
      </c>
      <c r="J12" s="485">
        <f>INDEX('Statement of profit and loss'!$B$71:$L$101,MATCH('Direct validations'!G12,'Statement of profit and loss'!$B$71:$B$101,0),MATCH('Direct validations'!H12,'Statement of profit and loss'!$B$72:$L$72,0))</f>
        <v>0</v>
      </c>
      <c r="K12" s="493" t="s">
        <v>153</v>
      </c>
      <c r="L12" s="482" t="str">
        <f>'Analysis of underwriting re'!$C$130</f>
        <v>Total</v>
      </c>
      <c r="M12" s="482" t="str">
        <f>'Analysis of underwriting re'!$D$112</f>
        <v>Gross premiums written</v>
      </c>
      <c r="N12" s="484">
        <f>INDEX('Analysis of underwriting re'!$B$111:$C$130,MATCH('Direct validations'!L12,'Analysis of underwriting re'!$C$111:$C$130,0),1)</f>
        <v>14</v>
      </c>
      <c r="O12" s="484" t="str">
        <f>HLOOKUP(M12,'Analysis of underwriting re'!$B$112:$I$114,3,FALSE)</f>
        <v>AE</v>
      </c>
      <c r="P12" s="485">
        <f>INDEX('Analysis of underwriting re'!$B$111:$I$130,MATCH('Direct validations'!N12,'Analysis of underwriting re'!$B$111:$B$130,0),MATCH('Direct validations'!O12,'Analysis of underwriting re'!$B$114:$I$114,0))</f>
        <v>0</v>
      </c>
      <c r="Q12" s="485">
        <f>INDEX('Analysis of underwriting re'!$K$111:$R$130,MATCH('Direct validations'!N12,'Analysis of underwriting re'!$K$111:$K$130,0),MATCH('Direct validations'!O12,'Analysis of underwriting re'!$K$114:$R$114,0))</f>
        <v>0</v>
      </c>
      <c r="R12" s="482" t="str">
        <f t="shared" si="1"/>
        <v>Pass</v>
      </c>
      <c r="S12" s="494" t="str">
        <f t="shared" si="2"/>
        <v>Pass</v>
      </c>
      <c r="T12" s="482" t="s">
        <v>69</v>
      </c>
      <c r="U12" s="482">
        <f t="shared" si="0"/>
        <v>0</v>
      </c>
      <c r="V12" s="494">
        <f t="shared" si="0"/>
        <v>0</v>
      </c>
    </row>
    <row r="13" spans="2:22" s="482" customFormat="1" ht="15" x14ac:dyDescent="0.25">
      <c r="D13" s="492" t="s">
        <v>152</v>
      </c>
      <c r="E13" s="482" t="str">
        <f>'Statement of profit and loss'!$C$10</f>
        <v>Gross premiums written</v>
      </c>
      <c r="F13" s="482" t="str">
        <f>'Statement of profit and loss'!$K$8</f>
        <v>2019 UY</v>
      </c>
      <c r="G13" s="484">
        <f>INDEX('Statement of profit and loss'!$B$8:$L$38,MATCH(E13,'Statement of profit and loss'!$C$8:$C$38,0),1)</f>
        <v>1</v>
      </c>
      <c r="H13" s="484" t="str">
        <f>HLOOKUP(F13,'Statement of profit and loss'!$B$8:$L$9,2,FALSE)</f>
        <v>G</v>
      </c>
      <c r="I13" s="485">
        <f>INDEX('Statement of profit and loss'!$B$8:$L$38,MATCH('Direct validations'!G13,'Statement of profit and loss'!$B$8:$B$38,0),MATCH('Direct validations'!H13,'Statement of profit and loss'!$B$9:$L$9,0))</f>
        <v>0</v>
      </c>
      <c r="J13" s="485">
        <f>INDEX('Statement of profit and loss'!$B$71:$L$101,MATCH('Direct validations'!G13,'Statement of profit and loss'!$B$71:$B$101,0),MATCH('Direct validations'!H13,'Statement of profit and loss'!$B$72:$L$72,0))</f>
        <v>0</v>
      </c>
      <c r="K13" s="493" t="s">
        <v>153</v>
      </c>
      <c r="L13" s="482" t="str">
        <f>'Analysis of underwriting re'!$C$151</f>
        <v>Total</v>
      </c>
      <c r="M13" s="482" t="str">
        <f>'Analysis of underwriting re'!$D$133</f>
        <v>Gross premiums written</v>
      </c>
      <c r="N13" s="484">
        <f>INDEX('Analysis of underwriting re'!$B$132:$C$151,MATCH('Direct validations'!L13,'Analysis of underwriting re'!$C$132:$C$151,0),1)</f>
        <v>14</v>
      </c>
      <c r="O13" s="484" t="str">
        <f>HLOOKUP(M13,'Analysis of underwriting re'!$B$133:$I$135,3,FALSE)</f>
        <v>AK</v>
      </c>
      <c r="P13" s="485">
        <f>INDEX('Analysis of underwriting re'!$B$132:$I$151,MATCH('Direct validations'!N13,'Analysis of underwriting re'!$B$132:$B$151,0),MATCH('Direct validations'!O13,'Analysis of underwriting re'!$B$135:$I$135,0))</f>
        <v>0</v>
      </c>
      <c r="Q13" s="485">
        <f>INDEX('Analysis of underwriting re'!$K$132:$R$151,MATCH('Direct validations'!N13,'Analysis of underwriting re'!$K$132:$K$151,0),MATCH('Direct validations'!O13,'Analysis of underwriting re'!$K$135:$R$135,0))</f>
        <v>0</v>
      </c>
      <c r="R13" s="482" t="str">
        <f t="shared" si="1"/>
        <v>Pass</v>
      </c>
      <c r="S13" s="494" t="str">
        <f t="shared" si="2"/>
        <v>Pass</v>
      </c>
      <c r="T13" s="482" t="s">
        <v>69</v>
      </c>
      <c r="U13" s="482">
        <f t="shared" si="0"/>
        <v>0</v>
      </c>
      <c r="V13" s="494">
        <f t="shared" si="0"/>
        <v>0</v>
      </c>
    </row>
    <row r="14" spans="2:22" s="482" customFormat="1" ht="15" x14ac:dyDescent="0.25">
      <c r="D14" s="492" t="s">
        <v>152</v>
      </c>
      <c r="E14" s="482" t="str">
        <f>'Statement of profit and loss'!$C$10</f>
        <v>Gross premiums written</v>
      </c>
      <c r="F14" s="482" t="str">
        <f>'Statement of profit and loss'!$L$8</f>
        <v>Total</v>
      </c>
      <c r="G14" s="484">
        <f>INDEX('Statement of profit and loss'!$B$8:$L$38,MATCH(E14,'Statement of profit and loss'!$C$8:$C$38,0),1)</f>
        <v>1</v>
      </c>
      <c r="H14" s="484" t="str">
        <f>HLOOKUP(F14,'Statement of profit and loss'!$B$8:$L$9,2,FALSE)</f>
        <v>H</v>
      </c>
      <c r="I14" s="485">
        <f>INDEX('Statement of profit and loss'!$B$8:$L$38,MATCH('Direct validations'!G14,'Statement of profit and loss'!$B$8:$B$38,0),MATCH('Direct validations'!H14,'Statement of profit and loss'!$B$9:$L$9,0))</f>
        <v>0</v>
      </c>
      <c r="J14" s="485">
        <f>INDEX('Statement of profit and loss'!$B$71:$L$101,MATCH('Direct validations'!G14,'Statement of profit and loss'!$B$71:$B$101,0),MATCH('Direct validations'!H14,'Statement of profit and loss'!$B$72:$L$72,0))</f>
        <v>0</v>
      </c>
      <c r="K14" s="493" t="s">
        <v>153</v>
      </c>
      <c r="L14" s="482" t="str">
        <f>'Analysis of underwriting re'!$C$172</f>
        <v>Total</v>
      </c>
      <c r="M14" s="482" t="str">
        <f>'Analysis of underwriting re'!$D$154</f>
        <v>Gross premiums written</v>
      </c>
      <c r="N14" s="484">
        <f>INDEX('Analysis of underwriting re'!$B$153:$C$172,MATCH('Direct validations'!L14,'Analysis of underwriting re'!$C$153:$C$172,0),1)</f>
        <v>14</v>
      </c>
      <c r="O14" s="484" t="str">
        <f>HLOOKUP(M14,'Analysis of underwriting re'!$B$154:$I$156,3,FALSE)</f>
        <v>AQ</v>
      </c>
      <c r="P14" s="583">
        <f>INDEX('Analysis of underwriting re'!$B$153:$I$172,MATCH('Direct validations'!N14,'Analysis of underwriting re'!$B$153:$B$172,0),MATCH('Direct validations'!O14,'Analysis of underwriting re'!$B$156:$I$156,0))</f>
        <v>0</v>
      </c>
      <c r="Q14" s="583">
        <f>INDEX('Analysis of underwriting re'!$K$153:$R$172,MATCH('Direct validations'!N14,'Analysis of underwriting re'!$K$153:$K$172,0),MATCH('Direct validations'!O14,'Analysis of underwriting re'!$K$156:$R$156,0))</f>
        <v>0</v>
      </c>
      <c r="R14" s="482" t="str">
        <f t="shared" si="1"/>
        <v>Pass</v>
      </c>
      <c r="S14" s="494" t="str">
        <f t="shared" si="2"/>
        <v>Pass</v>
      </c>
      <c r="T14" s="482" t="s">
        <v>69</v>
      </c>
      <c r="U14" s="482">
        <f t="shared" si="0"/>
        <v>0</v>
      </c>
      <c r="V14" s="494">
        <f t="shared" si="0"/>
        <v>0</v>
      </c>
    </row>
    <row r="15" spans="2:22" s="482" customFormat="1" ht="12.75" x14ac:dyDescent="0.2">
      <c r="D15" s="495"/>
      <c r="I15" s="485"/>
      <c r="J15" s="485"/>
      <c r="P15" s="485"/>
      <c r="Q15" s="485"/>
      <c r="S15" s="494"/>
      <c r="V15" s="494"/>
    </row>
    <row r="16" spans="2:22" s="482" customFormat="1" ht="15" x14ac:dyDescent="0.25">
      <c r="D16" s="492" t="s">
        <v>152</v>
      </c>
      <c r="E16" s="482" t="str">
        <f>'Statement of profit and loss'!$C$36</f>
        <v>Net operating expenses</v>
      </c>
      <c r="F16" s="482" t="str">
        <f>'Statement of profit and loss'!$E$8</f>
        <v>2025 UY</v>
      </c>
      <c r="G16" s="484">
        <f>INDEX('Statement of profit and loss'!$B$8:$L$38,MATCH(E16,'Statement of profit and loss'!$C$8:$C$38,0),1)</f>
        <v>22</v>
      </c>
      <c r="H16" s="484" t="str">
        <f>HLOOKUP(F16,'Statement of profit and loss'!$B$8:$L$9,2,FALSE)</f>
        <v>A</v>
      </c>
      <c r="I16" s="485">
        <f>INDEX('Statement of profit and loss'!$B$8:$L$38,MATCH('Direct validations'!G16,'Statement of profit and loss'!$B$8:$B$38,0),MATCH('Direct validations'!H16,'Statement of profit and loss'!$B$9:$L$9,0))</f>
        <v>0</v>
      </c>
      <c r="J16" s="485">
        <f>INDEX('Statement of profit and loss'!$B$71:$L$101,MATCH('Direct validations'!G16,'Statement of profit and loss'!$B$71:$B$101,0),MATCH('Direct validations'!H16,'Statement of profit and loss'!$B$72:$L$72,0))</f>
        <v>0</v>
      </c>
      <c r="K16" s="493" t="s">
        <v>36</v>
      </c>
      <c r="L16" s="482" t="str">
        <f>'Net operating expenses'!$C$12</f>
        <v>Net operating expenses</v>
      </c>
      <c r="M16" s="482" t="str">
        <f>'Net operating expenses'!$E$4</f>
        <v>2025 UY</v>
      </c>
      <c r="N16" s="484">
        <f>INDEX('Net operating expenses'!$B$4:$C$12,MATCH('Direct validations'!L16,'Net operating expenses'!$C$4:$C$12,0),1)</f>
        <v>7</v>
      </c>
      <c r="O16" s="484" t="str">
        <f>HLOOKUP(M16,'Net operating expenses'!$B$4:$L$5,2,FALSE)</f>
        <v>A</v>
      </c>
      <c r="P16" s="485">
        <f>INDEX('Net operating expenses'!$B$4:$L$12,MATCH('Direct validations'!N16,'Net operating expenses'!$B$4:$B$12,0),MATCH('Direct validations'!O16,'Net operating expenses'!$B$5:$L$5,0))</f>
        <v>0</v>
      </c>
      <c r="Q16" s="485">
        <f>INDEX('Net operating expenses'!$B$28:$L$36,MATCH('Direct validations'!N16,'Net operating expenses'!$B$28:$B$36,0),MATCH('Direct validations'!O16,'Net operating expenses'!$B$29:$L$29,0))</f>
        <v>0</v>
      </c>
      <c r="R16" s="482" t="str">
        <f>IF($T16="No",IF(I16=P16,"Pass","Fail"),IF(I16+P16=0,"Pass","Fail"))</f>
        <v>Pass</v>
      </c>
      <c r="S16" s="494" t="str">
        <f>IF($T16="No",IF(J16=Q16,"Pass","Fail"),IF(J16+Q16=0,"Pass","Fail"))</f>
        <v>Pass</v>
      </c>
      <c r="T16" s="482" t="s">
        <v>154</v>
      </c>
      <c r="U16" s="482">
        <f t="shared" ref="U16:V23" si="3">IF(R16="Pass",0,1)</f>
        <v>0</v>
      </c>
      <c r="V16" s="494">
        <f t="shared" si="3"/>
        <v>0</v>
      </c>
    </row>
    <row r="17" spans="4:22" s="482" customFormat="1" ht="15" x14ac:dyDescent="0.25">
      <c r="D17" s="492" t="s">
        <v>152</v>
      </c>
      <c r="E17" s="482" t="str">
        <f>'Statement of profit and loss'!$C$36</f>
        <v>Net operating expenses</v>
      </c>
      <c r="F17" s="482" t="str">
        <f>'Statement of profit and loss'!$F$8</f>
        <v>2024 UY</v>
      </c>
      <c r="G17" s="484">
        <f>INDEX('Statement of profit and loss'!$B$8:$L$38,MATCH(E17,'Statement of profit and loss'!$C$8:$C$38,0),1)</f>
        <v>22</v>
      </c>
      <c r="H17" s="484" t="str">
        <f>HLOOKUP(F17,'Statement of profit and loss'!$B$8:$L$9,2,FALSE)</f>
        <v>B</v>
      </c>
      <c r="I17" s="485">
        <f>INDEX('Statement of profit and loss'!$B$8:$L$38,MATCH('Direct validations'!G17,'Statement of profit and loss'!$B$8:$B$38,0),MATCH('Direct validations'!H17,'Statement of profit and loss'!$B$9:$L$9,0))</f>
        <v>0</v>
      </c>
      <c r="J17" s="485">
        <f>INDEX('Statement of profit and loss'!$B$71:$L$101,MATCH('Direct validations'!G17,'Statement of profit and loss'!$B$71:$B$101,0),MATCH('Direct validations'!H17,'Statement of profit and loss'!$B$72:$L$72,0))</f>
        <v>0</v>
      </c>
      <c r="K17" s="493" t="s">
        <v>36</v>
      </c>
      <c r="L17" s="482" t="str">
        <f>'Net operating expenses'!$C$12</f>
        <v>Net operating expenses</v>
      </c>
      <c r="M17" s="482" t="str">
        <f>'Net operating expenses'!$F$4</f>
        <v>2024 UY</v>
      </c>
      <c r="N17" s="484">
        <f>INDEX('Net operating expenses'!$B$4:$C$12,MATCH('Direct validations'!L17,'Net operating expenses'!$C$4:$C$12,0),1)</f>
        <v>7</v>
      </c>
      <c r="O17" s="484" t="str">
        <f>HLOOKUP(M17,'Net operating expenses'!$B$4:$L$5,2,FALSE)</f>
        <v>B</v>
      </c>
      <c r="P17" s="485">
        <f>INDEX('Net operating expenses'!$B$4:$L$12,MATCH('Direct validations'!N17,'Net operating expenses'!$B$4:$B$12,0),MATCH('Direct validations'!O17,'Net operating expenses'!$B$5:$L$5,0))</f>
        <v>0</v>
      </c>
      <c r="Q17" s="485">
        <f>INDEX('Net operating expenses'!$B$28:$L$36,MATCH('Direct validations'!N17,'Net operating expenses'!$B$28:$B$36,0),MATCH('Direct validations'!O17,'Net operating expenses'!$B$29:$L$29,0))</f>
        <v>0</v>
      </c>
      <c r="R17" s="482" t="str">
        <f t="shared" ref="R17:R23" si="4">IF($T17="No",IF(I17=P17,"Pass","Fail"),IF(I17+P17=0,"Pass","Fail"))</f>
        <v>Pass</v>
      </c>
      <c r="S17" s="494" t="str">
        <f t="shared" ref="S17:S23" si="5">IF($T17="No",IF(J17=Q17,"Pass","Fail"),IF(J17+Q17=0,"Pass","Fail"))</f>
        <v>Pass</v>
      </c>
      <c r="T17" s="482" t="s">
        <v>154</v>
      </c>
      <c r="U17" s="482">
        <f t="shared" si="3"/>
        <v>0</v>
      </c>
      <c r="V17" s="494">
        <f t="shared" si="3"/>
        <v>0</v>
      </c>
    </row>
    <row r="18" spans="4:22" s="482" customFormat="1" ht="15" x14ac:dyDescent="0.25">
      <c r="D18" s="492" t="s">
        <v>152</v>
      </c>
      <c r="E18" s="482" t="str">
        <f>'Statement of profit and loss'!$C$36</f>
        <v>Net operating expenses</v>
      </c>
      <c r="F18" s="482" t="str">
        <f>'Statement of profit and loss'!$G$8</f>
        <v>2023 UY</v>
      </c>
      <c r="G18" s="484">
        <f>INDEX('Statement of profit and loss'!$B$8:$L$38,MATCH(E18,'Statement of profit and loss'!$C$8:$C$38,0),1)</f>
        <v>22</v>
      </c>
      <c r="H18" s="484" t="str">
        <f>HLOOKUP(F18,'Statement of profit and loss'!$B$8:$L$9,2,FALSE)</f>
        <v>C</v>
      </c>
      <c r="I18" s="485">
        <f>INDEX('Statement of profit and loss'!$B$8:$L$38,MATCH('Direct validations'!G18,'Statement of profit and loss'!$B$8:$B$38,0),MATCH('Direct validations'!H18,'Statement of profit and loss'!$B$9:$L$9,0))</f>
        <v>0</v>
      </c>
      <c r="J18" s="485">
        <f>INDEX('Statement of profit and loss'!$B$71:$L$101,MATCH('Direct validations'!G18,'Statement of profit and loss'!$B$71:$B$101,0),MATCH('Direct validations'!H18,'Statement of profit and loss'!$B$72:$L$72,0))</f>
        <v>0</v>
      </c>
      <c r="K18" s="493" t="s">
        <v>36</v>
      </c>
      <c r="L18" s="482" t="str">
        <f>'Net operating expenses'!$C$12</f>
        <v>Net operating expenses</v>
      </c>
      <c r="M18" s="482" t="str">
        <f>'Net operating expenses'!$G$4</f>
        <v>2023 UY</v>
      </c>
      <c r="N18" s="484">
        <f>INDEX('Net operating expenses'!$B$4:$C$12,MATCH('Direct validations'!L18,'Net operating expenses'!$C$4:$C$12,0),1)</f>
        <v>7</v>
      </c>
      <c r="O18" s="484" t="str">
        <f>HLOOKUP(M18,'Net operating expenses'!$B$4:$L$5,2,FALSE)</f>
        <v>C</v>
      </c>
      <c r="P18" s="485">
        <f>INDEX('Net operating expenses'!$B$4:$L$12,MATCH('Direct validations'!N18,'Net operating expenses'!$B$4:$B$12,0),MATCH('Direct validations'!O18,'Net operating expenses'!$B$5:$L$5,0))</f>
        <v>0</v>
      </c>
      <c r="Q18" s="485">
        <f>INDEX('Net operating expenses'!$B$28:$L$36,MATCH('Direct validations'!N18,'Net operating expenses'!$B$28:$B$36,0),MATCH('Direct validations'!O18,'Net operating expenses'!$B$29:$L$29,0))</f>
        <v>0</v>
      </c>
      <c r="R18" s="482" t="str">
        <f t="shared" si="4"/>
        <v>Pass</v>
      </c>
      <c r="S18" s="494" t="str">
        <f t="shared" si="5"/>
        <v>Pass</v>
      </c>
      <c r="T18" s="482" t="s">
        <v>154</v>
      </c>
      <c r="U18" s="482">
        <f t="shared" si="3"/>
        <v>0</v>
      </c>
      <c r="V18" s="494">
        <f t="shared" si="3"/>
        <v>0</v>
      </c>
    </row>
    <row r="19" spans="4:22" s="482" customFormat="1" ht="15" x14ac:dyDescent="0.25">
      <c r="D19" s="492" t="s">
        <v>152</v>
      </c>
      <c r="E19" s="482" t="str">
        <f>'Statement of profit and loss'!$C$36</f>
        <v>Net operating expenses</v>
      </c>
      <c r="F19" s="482" t="str">
        <f>'Statement of profit and loss'!$H$8</f>
        <v>2022 UY</v>
      </c>
      <c r="G19" s="484">
        <f>INDEX('Statement of profit and loss'!$B$8:$L$38,MATCH(E19,'Statement of profit and loss'!$C$8:$C$38,0),1)</f>
        <v>22</v>
      </c>
      <c r="H19" s="484" t="str">
        <f>HLOOKUP(F19,'Statement of profit and loss'!$B$8:$L$9,2,FALSE)</f>
        <v>D</v>
      </c>
      <c r="I19" s="485">
        <f>INDEX('Statement of profit and loss'!$B$8:$L$38,MATCH('Direct validations'!G19,'Statement of profit and loss'!$B$8:$B$38,0),MATCH('Direct validations'!H19,'Statement of profit and loss'!$B$9:$L$9,0))</f>
        <v>0</v>
      </c>
      <c r="J19" s="485">
        <f>INDEX('Statement of profit and loss'!$B$71:$L$101,MATCH('Direct validations'!G19,'Statement of profit and loss'!$B$71:$B$101,0),MATCH('Direct validations'!H19,'Statement of profit and loss'!$B$72:$L$72,0))</f>
        <v>0</v>
      </c>
      <c r="K19" s="493" t="s">
        <v>36</v>
      </c>
      <c r="L19" s="482" t="str">
        <f>'Net operating expenses'!$C$12</f>
        <v>Net operating expenses</v>
      </c>
      <c r="M19" s="482" t="str">
        <f>'Net operating expenses'!$H$4</f>
        <v>2022 UY</v>
      </c>
      <c r="N19" s="484">
        <f>INDEX('Net operating expenses'!$B$4:$C$12,MATCH('Direct validations'!L19,'Net operating expenses'!$C$4:$C$12,0),1)</f>
        <v>7</v>
      </c>
      <c r="O19" s="484" t="str">
        <f>HLOOKUP(M19,'Net operating expenses'!$B$4:$L$5,2,FALSE)</f>
        <v>D</v>
      </c>
      <c r="P19" s="485">
        <f>INDEX('Net operating expenses'!$B$4:$L$12,MATCH('Direct validations'!N19,'Net operating expenses'!$B$4:$B$12,0),MATCH('Direct validations'!O19,'Net operating expenses'!$B$5:$L$5,0))</f>
        <v>0</v>
      </c>
      <c r="Q19" s="485">
        <f>INDEX('Net operating expenses'!$B$28:$L$36,MATCH('Direct validations'!N19,'Net operating expenses'!$B$28:$B$36,0),MATCH('Direct validations'!O19,'Net operating expenses'!$B$29:$L$29,0))</f>
        <v>0</v>
      </c>
      <c r="R19" s="482" t="str">
        <f t="shared" si="4"/>
        <v>Pass</v>
      </c>
      <c r="S19" s="494" t="str">
        <f t="shared" si="5"/>
        <v>Pass</v>
      </c>
      <c r="T19" s="482" t="s">
        <v>154</v>
      </c>
      <c r="U19" s="482">
        <f t="shared" si="3"/>
        <v>0</v>
      </c>
      <c r="V19" s="494">
        <f t="shared" si="3"/>
        <v>0</v>
      </c>
    </row>
    <row r="20" spans="4:22" s="482" customFormat="1" ht="15" x14ac:dyDescent="0.25">
      <c r="D20" s="492" t="s">
        <v>152</v>
      </c>
      <c r="E20" s="482" t="str">
        <f>'Statement of profit and loss'!$C$36</f>
        <v>Net operating expenses</v>
      </c>
      <c r="F20" s="482" t="str">
        <f>'Statement of profit and loss'!$I$8</f>
        <v>2021 UY</v>
      </c>
      <c r="G20" s="484">
        <f>INDEX('Statement of profit and loss'!$B$8:$L$38,MATCH(E20,'Statement of profit and loss'!$C$8:$C$38,0),1)</f>
        <v>22</v>
      </c>
      <c r="H20" s="484" t="str">
        <f>HLOOKUP(F20,'Statement of profit and loss'!$B$8:$L$9,2,FALSE)</f>
        <v>E</v>
      </c>
      <c r="I20" s="485">
        <f>INDEX('Statement of profit and loss'!$B$8:$L$38,MATCH('Direct validations'!G20,'Statement of profit and loss'!$B$8:$B$38,0),MATCH('Direct validations'!H20,'Statement of profit and loss'!$B$9:$L$9,0))</f>
        <v>0</v>
      </c>
      <c r="J20" s="485">
        <f>INDEX('Statement of profit and loss'!$B$71:$L$101,MATCH('Direct validations'!G20,'Statement of profit and loss'!$B$71:$B$101,0),MATCH('Direct validations'!H20,'Statement of profit and loss'!$B$72:$L$72,0))</f>
        <v>0</v>
      </c>
      <c r="K20" s="493" t="s">
        <v>36</v>
      </c>
      <c r="L20" s="482" t="str">
        <f>'Net operating expenses'!$C$12</f>
        <v>Net operating expenses</v>
      </c>
      <c r="M20" s="482" t="str">
        <f>'Net operating expenses'!$I$4</f>
        <v>2021 UY</v>
      </c>
      <c r="N20" s="484">
        <f>INDEX('Net operating expenses'!$B$4:$C$12,MATCH('Direct validations'!L20,'Net operating expenses'!$C$4:$C$12,0),1)</f>
        <v>7</v>
      </c>
      <c r="O20" s="484" t="str">
        <f>HLOOKUP(M20,'Net operating expenses'!$B$4:$L$5,2,FALSE)</f>
        <v>E</v>
      </c>
      <c r="P20" s="485">
        <f>INDEX('Net operating expenses'!$B$4:$L$12,MATCH('Direct validations'!N20,'Net operating expenses'!$B$4:$B$12,0),MATCH('Direct validations'!O20,'Net operating expenses'!$B$5:$L$5,0))</f>
        <v>0</v>
      </c>
      <c r="Q20" s="485">
        <f>INDEX('Net operating expenses'!$B$28:$L$36,MATCH('Direct validations'!N20,'Net operating expenses'!$B$28:$B$36,0),MATCH('Direct validations'!O20,'Net operating expenses'!$B$29:$L$29,0))</f>
        <v>0</v>
      </c>
      <c r="R20" s="482" t="str">
        <f t="shared" si="4"/>
        <v>Pass</v>
      </c>
      <c r="S20" s="494" t="str">
        <f t="shared" si="5"/>
        <v>Pass</v>
      </c>
      <c r="T20" s="482" t="s">
        <v>154</v>
      </c>
      <c r="U20" s="482">
        <f t="shared" si="3"/>
        <v>0</v>
      </c>
      <c r="V20" s="494">
        <f t="shared" si="3"/>
        <v>0</v>
      </c>
    </row>
    <row r="21" spans="4:22" s="482" customFormat="1" ht="15" x14ac:dyDescent="0.25">
      <c r="D21" s="492" t="s">
        <v>152</v>
      </c>
      <c r="E21" s="482" t="str">
        <f>'Statement of profit and loss'!$C$36</f>
        <v>Net operating expenses</v>
      </c>
      <c r="F21" s="482" t="str">
        <f>'Statement of profit and loss'!$J$8</f>
        <v>2020 UY</v>
      </c>
      <c r="G21" s="484">
        <f>INDEX('Statement of profit and loss'!$B$8:$L$38,MATCH(E21,'Statement of profit and loss'!$C$8:$C$38,0),1)</f>
        <v>22</v>
      </c>
      <c r="H21" s="484" t="str">
        <f>HLOOKUP(F21,'Statement of profit and loss'!$B$8:$L$9,2,FALSE)</f>
        <v>F</v>
      </c>
      <c r="I21" s="485">
        <f>INDEX('Statement of profit and loss'!$B$8:$L$38,MATCH('Direct validations'!G21,'Statement of profit and loss'!$B$8:$B$38,0),MATCH('Direct validations'!H21,'Statement of profit and loss'!$B$9:$L$9,0))</f>
        <v>0</v>
      </c>
      <c r="J21" s="485">
        <f>INDEX('Statement of profit and loss'!$B$71:$L$101,MATCH('Direct validations'!G21,'Statement of profit and loss'!$B$71:$B$101,0),MATCH('Direct validations'!H21,'Statement of profit and loss'!$B$72:$L$72,0))</f>
        <v>0</v>
      </c>
      <c r="K21" s="493" t="s">
        <v>36</v>
      </c>
      <c r="L21" s="482" t="str">
        <f>'Net operating expenses'!$C$12</f>
        <v>Net operating expenses</v>
      </c>
      <c r="M21" s="482" t="str">
        <f>'Net operating expenses'!$J$4</f>
        <v>2020 UY</v>
      </c>
      <c r="N21" s="484">
        <f>INDEX('Net operating expenses'!$B$4:$C$12,MATCH('Direct validations'!L21,'Net operating expenses'!$C$4:$C$12,0),1)</f>
        <v>7</v>
      </c>
      <c r="O21" s="484" t="str">
        <f>HLOOKUP(M21,'Net operating expenses'!$B$4:$L$5,2,FALSE)</f>
        <v>F</v>
      </c>
      <c r="P21" s="485">
        <f>INDEX('Net operating expenses'!$B$4:$L$12,MATCH('Direct validations'!N21,'Net operating expenses'!$B$4:$B$12,0),MATCH('Direct validations'!O21,'Net operating expenses'!$B$5:$L$5,0))</f>
        <v>0</v>
      </c>
      <c r="Q21" s="485">
        <f>INDEX('Net operating expenses'!$B$28:$L$36,MATCH('Direct validations'!N21,'Net operating expenses'!$B$28:$B$36,0),MATCH('Direct validations'!O21,'Net operating expenses'!$B$29:$L$29,0))</f>
        <v>0</v>
      </c>
      <c r="R21" s="482" t="str">
        <f t="shared" si="4"/>
        <v>Pass</v>
      </c>
      <c r="S21" s="494" t="str">
        <f t="shared" si="5"/>
        <v>Pass</v>
      </c>
      <c r="T21" s="482" t="s">
        <v>154</v>
      </c>
      <c r="U21" s="482">
        <f t="shared" si="3"/>
        <v>0</v>
      </c>
      <c r="V21" s="494">
        <f t="shared" si="3"/>
        <v>0</v>
      </c>
    </row>
    <row r="22" spans="4:22" s="482" customFormat="1" ht="15" x14ac:dyDescent="0.25">
      <c r="D22" s="492" t="s">
        <v>152</v>
      </c>
      <c r="E22" s="482" t="str">
        <f>'Statement of profit and loss'!$C$36</f>
        <v>Net operating expenses</v>
      </c>
      <c r="F22" s="482" t="str">
        <f>'Statement of profit and loss'!$K$8</f>
        <v>2019 UY</v>
      </c>
      <c r="G22" s="484">
        <f>INDEX('Statement of profit and loss'!$B$8:$L$38,MATCH(E22,'Statement of profit and loss'!$C$8:$C$38,0),1)</f>
        <v>22</v>
      </c>
      <c r="H22" s="484" t="str">
        <f>HLOOKUP(F22,'Statement of profit and loss'!$B$8:$L$9,2,FALSE)</f>
        <v>G</v>
      </c>
      <c r="I22" s="485">
        <f>INDEX('Statement of profit and loss'!$B$8:$L$38,MATCH('Direct validations'!G22,'Statement of profit and loss'!$B$8:$B$38,0),MATCH('Direct validations'!H22,'Statement of profit and loss'!$B$9:$L$9,0))</f>
        <v>0</v>
      </c>
      <c r="J22" s="485">
        <f>INDEX('Statement of profit and loss'!$B$71:$L$101,MATCH('Direct validations'!G22,'Statement of profit and loss'!$B$71:$B$101,0),MATCH('Direct validations'!H22,'Statement of profit and loss'!$B$72:$L$72,0))</f>
        <v>0</v>
      </c>
      <c r="K22" s="493" t="s">
        <v>36</v>
      </c>
      <c r="L22" s="482" t="str">
        <f>'Net operating expenses'!$C$12</f>
        <v>Net operating expenses</v>
      </c>
      <c r="M22" s="482" t="str">
        <f>'Net operating expenses'!$K$4</f>
        <v>2019 UY</v>
      </c>
      <c r="N22" s="484">
        <f>INDEX('Net operating expenses'!$B$4:$C$12,MATCH('Direct validations'!L22,'Net operating expenses'!$C$4:$C$12,0),1)</f>
        <v>7</v>
      </c>
      <c r="O22" s="484" t="str">
        <f>HLOOKUP(M22,'Net operating expenses'!$B$4:$L$5,2,FALSE)</f>
        <v>G</v>
      </c>
      <c r="P22" s="485">
        <f>INDEX('Net operating expenses'!$B$4:$L$12,MATCH('Direct validations'!N22,'Net operating expenses'!$B$4:$B$12,0),MATCH('Direct validations'!O22,'Net operating expenses'!$B$5:$L$5,0))</f>
        <v>0</v>
      </c>
      <c r="Q22" s="485">
        <f>INDEX('Net operating expenses'!$B$28:$L$36,MATCH('Direct validations'!N22,'Net operating expenses'!$B$28:$B$36,0),MATCH('Direct validations'!O22,'Net operating expenses'!$B$29:$L$29,0))</f>
        <v>0</v>
      </c>
      <c r="R22" s="482" t="str">
        <f t="shared" si="4"/>
        <v>Pass</v>
      </c>
      <c r="S22" s="494" t="str">
        <f t="shared" si="5"/>
        <v>Pass</v>
      </c>
      <c r="T22" s="482" t="s">
        <v>154</v>
      </c>
      <c r="U22" s="482">
        <f t="shared" si="3"/>
        <v>0</v>
      </c>
      <c r="V22" s="494">
        <f t="shared" si="3"/>
        <v>0</v>
      </c>
    </row>
    <row r="23" spans="4:22" s="482" customFormat="1" ht="15" x14ac:dyDescent="0.25">
      <c r="D23" s="492" t="s">
        <v>152</v>
      </c>
      <c r="E23" s="482" t="str">
        <f>'Statement of profit and loss'!$C$36</f>
        <v>Net operating expenses</v>
      </c>
      <c r="F23" s="482" t="str">
        <f>'Statement of profit and loss'!$L$8</f>
        <v>Total</v>
      </c>
      <c r="G23" s="484">
        <f>INDEX('Statement of profit and loss'!$B$8:$L$38,MATCH(E23,'Statement of profit and loss'!$C$8:$C$38,0),1)</f>
        <v>22</v>
      </c>
      <c r="H23" s="484" t="str">
        <f>HLOOKUP(F23,'Statement of profit and loss'!$B$8:$L$9,2,FALSE)</f>
        <v>H</v>
      </c>
      <c r="I23" s="485">
        <f>INDEX('Statement of profit and loss'!$B$8:$L$38,MATCH('Direct validations'!G23,'Statement of profit and loss'!$B$8:$B$38,0),MATCH('Direct validations'!H23,'Statement of profit and loss'!$B$9:$L$9,0))</f>
        <v>0</v>
      </c>
      <c r="J23" s="485">
        <f>INDEX('Statement of profit and loss'!$B$71:$L$101,MATCH('Direct validations'!G23,'Statement of profit and loss'!$B$71:$B$101,0),MATCH('Direct validations'!H23,'Statement of profit and loss'!$B$72:$L$72,0))</f>
        <v>0</v>
      </c>
      <c r="K23" s="493" t="s">
        <v>36</v>
      </c>
      <c r="L23" s="482" t="str">
        <f>'Net operating expenses'!$C$12</f>
        <v>Net operating expenses</v>
      </c>
      <c r="M23" s="482" t="str">
        <f>'Net operating expenses'!$L$4</f>
        <v>Total</v>
      </c>
      <c r="N23" s="484">
        <f>INDEX('Net operating expenses'!$B$4:$C$12,MATCH('Direct validations'!L23,'Net operating expenses'!$C$4:$C$12,0),1)</f>
        <v>7</v>
      </c>
      <c r="O23" s="484" t="str">
        <f>HLOOKUP(M23,'Net operating expenses'!$B$4:$L$5,2,FALSE)</f>
        <v>H</v>
      </c>
      <c r="P23" s="485">
        <f>INDEX('Net operating expenses'!$B$4:$L$12,MATCH('Direct validations'!N23,'Net operating expenses'!$B$4:$B$12,0),MATCH('Direct validations'!O23,'Net operating expenses'!$B$5:$L$5,0))</f>
        <v>0</v>
      </c>
      <c r="Q23" s="485">
        <f>INDEX('Net operating expenses'!$B$28:$L$36,MATCH('Direct validations'!N23,'Net operating expenses'!$B$28:$B$36,0),MATCH('Direct validations'!O23,'Net operating expenses'!$B$29:$L$29,0))</f>
        <v>0</v>
      </c>
      <c r="R23" s="482" t="str">
        <f t="shared" si="4"/>
        <v>Pass</v>
      </c>
      <c r="S23" s="494" t="str">
        <f t="shared" si="5"/>
        <v>Pass</v>
      </c>
      <c r="T23" s="482" t="s">
        <v>154</v>
      </c>
      <c r="U23" s="482">
        <f t="shared" si="3"/>
        <v>0</v>
      </c>
      <c r="V23" s="494">
        <f t="shared" si="3"/>
        <v>0</v>
      </c>
    </row>
    <row r="24" spans="4:22" s="482" customFormat="1" ht="12.75" x14ac:dyDescent="0.2">
      <c r="D24" s="495"/>
      <c r="I24" s="485"/>
      <c r="J24" s="485"/>
      <c r="P24" s="485"/>
      <c r="Q24" s="485"/>
      <c r="S24" s="494"/>
      <c r="V24" s="494"/>
    </row>
    <row r="25" spans="4:22" s="482" customFormat="1" ht="30" x14ac:dyDescent="0.25">
      <c r="D25" s="492" t="s">
        <v>155</v>
      </c>
      <c r="E25" s="482" t="str">
        <f>'Statement of profit and loss'!$C$51</f>
        <v>Total Investment return</v>
      </c>
      <c r="F25" s="482" t="str">
        <f>'Statement of profit and loss'!$E$44</f>
        <v>2025 UY</v>
      </c>
      <c r="G25" s="484">
        <f>INDEX('Statement of profit and loss'!$B$44:$L$63,MATCH(E25,'Statement of profit and loss'!$C$44:$C$63,0),1)</f>
        <v>6</v>
      </c>
      <c r="H25" s="484" t="str">
        <f>HLOOKUP(F25,'Statement of profit and loss'!$E$44:$L$45,2,FALSE)</f>
        <v>A</v>
      </c>
      <c r="I25" s="485">
        <f>INDEX('Statement of profit and loss'!$B$44:$L$63,MATCH('Direct validations'!G25,'Statement of profit and loss'!$B$44:$B$63,0),MATCH('Direct validations'!H25,'Statement of profit and loss'!$B$45:$L$45,0))</f>
        <v>0</v>
      </c>
      <c r="J25" s="485">
        <f>INDEX('Statement of profit and loss'!$B$107:$L$126,MATCH('Direct validations'!G25,'Statement of profit and loss'!$B$107:$B$126,0),MATCH('Direct validations'!H25,'Statement of profit and loss'!$B$108:$L$108,0))</f>
        <v>0</v>
      </c>
      <c r="K25" s="493" t="s">
        <v>156</v>
      </c>
      <c r="L25" s="482" t="str">
        <f>'Investment return'!$C$36</f>
        <v>Total investment return</v>
      </c>
      <c r="M25" s="482" t="str">
        <f>'Investment return'!$E$4</f>
        <v>2025 UY</v>
      </c>
      <c r="N25" s="484">
        <f>INDEX('Investment return'!$B$4:$C$37,MATCH('Direct validations'!L25,'Investment return'!$C$4:$C$37,0),1)</f>
        <v>22</v>
      </c>
      <c r="O25" s="484" t="str">
        <f>HLOOKUP(M25,'Investment return'!$B$4:$L$5,2,FALSE)</f>
        <v>A</v>
      </c>
      <c r="P25" s="485">
        <f>INDEX('Investment return'!$B$4:$L$37,MATCH('Direct validations'!N25,'Investment return'!$B$4:$B$37,0),MATCH('Direct validations'!O25,'Investment return'!$B$5:$L$5,0))</f>
        <v>0</v>
      </c>
      <c r="Q25" s="485">
        <f>INDEX('Investment return'!$B$41:$L$74,MATCH('Direct validations'!N25,'Investment return'!$B$41:$B$74,0),MATCH('Direct validations'!O25,'Investment return'!$B$42:$L$42,0))</f>
        <v>0</v>
      </c>
      <c r="R25" s="482" t="str">
        <f>IF($T25="No",IF(I25=P25,"Pass","Fail"),IF(I25+P25=0,"Pass","Fail"))</f>
        <v>Pass</v>
      </c>
      <c r="S25" s="494" t="str">
        <f>IF($T25="No",IF(J25=Q25,"Pass","Fail"),IF(J25+Q25=0,"Pass","Fail"))</f>
        <v>Pass</v>
      </c>
      <c r="T25" s="482" t="s">
        <v>69</v>
      </c>
      <c r="U25" s="482">
        <f t="shared" ref="U25:V32" si="6">IF(R25="Pass",0,1)</f>
        <v>0</v>
      </c>
      <c r="V25" s="494">
        <f t="shared" si="6"/>
        <v>0</v>
      </c>
    </row>
    <row r="26" spans="4:22" s="482" customFormat="1" ht="30" x14ac:dyDescent="0.25">
      <c r="D26" s="492" t="s">
        <v>155</v>
      </c>
      <c r="E26" s="482" t="str">
        <f>'Statement of profit and loss'!$C$51</f>
        <v>Total Investment return</v>
      </c>
      <c r="F26" s="482" t="str">
        <f>'Statement of profit and loss'!$F$44</f>
        <v>2024 UY</v>
      </c>
      <c r="G26" s="484">
        <f>INDEX('Statement of profit and loss'!$B$44:$L$63,MATCH(E26,'Statement of profit and loss'!$C$44:$C$63,0),1)</f>
        <v>6</v>
      </c>
      <c r="H26" s="484" t="str">
        <f>HLOOKUP(F26,'Statement of profit and loss'!$E$44:$L$45,2,FALSE)</f>
        <v>B</v>
      </c>
      <c r="I26" s="485">
        <f>INDEX('Statement of profit and loss'!$B$44:$L$63,MATCH('Direct validations'!G26,'Statement of profit and loss'!$B$44:$B$63,0),MATCH('Direct validations'!H26,'Statement of profit and loss'!$B$45:$L$45,0))</f>
        <v>0</v>
      </c>
      <c r="J26" s="485">
        <f>INDEX('Statement of profit and loss'!$B$107:$L$126,MATCH('Direct validations'!G26,'Statement of profit and loss'!$B$107:$B$126,0),MATCH('Direct validations'!H26,'Statement of profit and loss'!$B$108:$L$108,0))</f>
        <v>0</v>
      </c>
      <c r="K26" s="493" t="s">
        <v>156</v>
      </c>
      <c r="L26" s="482" t="str">
        <f>'Investment return'!$C$36</f>
        <v>Total investment return</v>
      </c>
      <c r="M26" s="482" t="str">
        <f>'Investment return'!$F$4</f>
        <v>2024 UY</v>
      </c>
      <c r="N26" s="484">
        <f>INDEX('Investment return'!$B$4:$C$37,MATCH('Direct validations'!L26,'Investment return'!$C$4:$C$37,0),1)</f>
        <v>22</v>
      </c>
      <c r="O26" s="484" t="str">
        <f>HLOOKUP(M26,'Investment return'!$B$4:$L$5,2,FALSE)</f>
        <v>B</v>
      </c>
      <c r="P26" s="485">
        <f>INDEX('Investment return'!$B$4:$L$37,MATCH('Direct validations'!N26,'Investment return'!$B$4:$B$37,0),MATCH('Direct validations'!O26,'Investment return'!$B$5:$L$5,0))</f>
        <v>0</v>
      </c>
      <c r="Q26" s="485">
        <f>INDEX('Investment return'!$B$41:$L$74,MATCH('Direct validations'!N26,'Investment return'!$B$41:$B$74,0),MATCH('Direct validations'!O26,'Investment return'!$B$42:$L$42,0))</f>
        <v>0</v>
      </c>
      <c r="R26" s="482" t="str">
        <f t="shared" ref="R26:R32" si="7">IF($T26="No",IF(I26=P26,"Pass","Fail"),IF(I26+P26=0,"Pass","Fail"))</f>
        <v>Pass</v>
      </c>
      <c r="S26" s="494" t="str">
        <f t="shared" ref="S26:S32" si="8">IF($T26="No",IF(J26=Q26,"Pass","Fail"),IF(J26+Q26=0,"Pass","Fail"))</f>
        <v>Pass</v>
      </c>
      <c r="T26" s="482" t="s">
        <v>69</v>
      </c>
      <c r="U26" s="482">
        <f t="shared" si="6"/>
        <v>0</v>
      </c>
      <c r="V26" s="494">
        <f t="shared" si="6"/>
        <v>0</v>
      </c>
    </row>
    <row r="27" spans="4:22" s="482" customFormat="1" ht="30" x14ac:dyDescent="0.25">
      <c r="D27" s="492" t="s">
        <v>155</v>
      </c>
      <c r="E27" s="482" t="str">
        <f>'Statement of profit and loss'!$C$51</f>
        <v>Total Investment return</v>
      </c>
      <c r="F27" s="482" t="str">
        <f>'Statement of profit and loss'!$G$44</f>
        <v>2023 UY</v>
      </c>
      <c r="G27" s="484">
        <f>INDEX('Statement of profit and loss'!$B$44:$L$63,MATCH(E27,'Statement of profit and loss'!$C$44:$C$63,0),1)</f>
        <v>6</v>
      </c>
      <c r="H27" s="484" t="str">
        <f>HLOOKUP(F27,'Statement of profit and loss'!$E$44:$L$45,2,FALSE)</f>
        <v>C</v>
      </c>
      <c r="I27" s="485">
        <f>INDEX('Statement of profit and loss'!$B$44:$L$63,MATCH('Direct validations'!G27,'Statement of profit and loss'!$B$44:$B$63,0),MATCH('Direct validations'!H27,'Statement of profit and loss'!$B$45:$L$45,0))</f>
        <v>0</v>
      </c>
      <c r="J27" s="485">
        <f>INDEX('Statement of profit and loss'!$B$107:$L$126,MATCH('Direct validations'!G27,'Statement of profit and loss'!$B$107:$B$126,0),MATCH('Direct validations'!H27,'Statement of profit and loss'!$B$108:$L$108,0))</f>
        <v>0</v>
      </c>
      <c r="K27" s="493" t="s">
        <v>156</v>
      </c>
      <c r="L27" s="482" t="str">
        <f>'Investment return'!$C$36</f>
        <v>Total investment return</v>
      </c>
      <c r="M27" s="482" t="str">
        <f>'Investment return'!$G$4</f>
        <v>2023 UY</v>
      </c>
      <c r="N27" s="484">
        <f>INDEX('Investment return'!$B$4:$C$37,MATCH('Direct validations'!L27,'Investment return'!$C$4:$C$37,0),1)</f>
        <v>22</v>
      </c>
      <c r="O27" s="484" t="str">
        <f>HLOOKUP(M27,'Investment return'!$B$4:$L$5,2,FALSE)</f>
        <v>C</v>
      </c>
      <c r="P27" s="485">
        <f>INDEX('Investment return'!$B$4:$L$37,MATCH('Direct validations'!N27,'Investment return'!$B$4:$B$37,0),MATCH('Direct validations'!O27,'Investment return'!$B$5:$L$5,0))</f>
        <v>0</v>
      </c>
      <c r="Q27" s="485">
        <f>INDEX('Investment return'!$B$41:$L$74,MATCH('Direct validations'!N27,'Investment return'!$B$41:$B$74,0),MATCH('Direct validations'!O27,'Investment return'!$B$42:$L$42,0))</f>
        <v>0</v>
      </c>
      <c r="R27" s="482" t="str">
        <f t="shared" si="7"/>
        <v>Pass</v>
      </c>
      <c r="S27" s="494" t="str">
        <f t="shared" si="8"/>
        <v>Pass</v>
      </c>
      <c r="T27" s="482" t="s">
        <v>69</v>
      </c>
      <c r="U27" s="482">
        <f t="shared" si="6"/>
        <v>0</v>
      </c>
      <c r="V27" s="494">
        <f t="shared" si="6"/>
        <v>0</v>
      </c>
    </row>
    <row r="28" spans="4:22" s="482" customFormat="1" ht="30" x14ac:dyDescent="0.25">
      <c r="D28" s="492" t="s">
        <v>155</v>
      </c>
      <c r="E28" s="482" t="str">
        <f>'Statement of profit and loss'!$C$51</f>
        <v>Total Investment return</v>
      </c>
      <c r="F28" s="482" t="str">
        <f>'Statement of profit and loss'!$H$44</f>
        <v>2022 UY</v>
      </c>
      <c r="G28" s="484">
        <f>INDEX('Statement of profit and loss'!$B$44:$L$63,MATCH(E28,'Statement of profit and loss'!$C$44:$C$63,0),1)</f>
        <v>6</v>
      </c>
      <c r="H28" s="484" t="str">
        <f>HLOOKUP(F28,'Statement of profit and loss'!$E$44:$L$45,2,FALSE)</f>
        <v>D</v>
      </c>
      <c r="I28" s="485">
        <f>INDEX('Statement of profit and loss'!$B$44:$L$63,MATCH('Direct validations'!G28,'Statement of profit and loss'!$B$44:$B$63,0),MATCH('Direct validations'!H28,'Statement of profit and loss'!$B$45:$L$45,0))</f>
        <v>0</v>
      </c>
      <c r="J28" s="485">
        <f>INDEX('Statement of profit and loss'!$B$107:$L$126,MATCH('Direct validations'!G28,'Statement of profit and loss'!$B$107:$B$126,0),MATCH('Direct validations'!H28,'Statement of profit and loss'!$B$108:$L$108,0))</f>
        <v>0</v>
      </c>
      <c r="K28" s="493" t="s">
        <v>156</v>
      </c>
      <c r="L28" s="482" t="str">
        <f>'Investment return'!$C$36</f>
        <v>Total investment return</v>
      </c>
      <c r="M28" s="482" t="str">
        <f>'Investment return'!$H$4</f>
        <v>2022 UY</v>
      </c>
      <c r="N28" s="484">
        <f>INDEX('Investment return'!$B$4:$C$37,MATCH('Direct validations'!L28,'Investment return'!$C$4:$C$37,0),1)</f>
        <v>22</v>
      </c>
      <c r="O28" s="484" t="str">
        <f>HLOOKUP(M28,'Investment return'!$B$4:$L$5,2,FALSE)</f>
        <v>D</v>
      </c>
      <c r="P28" s="485">
        <f>INDEX('Investment return'!$B$4:$L$37,MATCH('Direct validations'!N28,'Investment return'!$B$4:$B$37,0),MATCH('Direct validations'!O28,'Investment return'!$B$5:$L$5,0))</f>
        <v>0</v>
      </c>
      <c r="Q28" s="485">
        <f>INDEX('Investment return'!$B$41:$L$74,MATCH('Direct validations'!N28,'Investment return'!$B$41:$B$74,0),MATCH('Direct validations'!O28,'Investment return'!$B$42:$L$42,0))</f>
        <v>0</v>
      </c>
      <c r="R28" s="482" t="str">
        <f t="shared" si="7"/>
        <v>Pass</v>
      </c>
      <c r="S28" s="494" t="str">
        <f t="shared" si="8"/>
        <v>Pass</v>
      </c>
      <c r="T28" s="482" t="s">
        <v>69</v>
      </c>
      <c r="U28" s="482">
        <f t="shared" si="6"/>
        <v>0</v>
      </c>
      <c r="V28" s="494">
        <f t="shared" si="6"/>
        <v>0</v>
      </c>
    </row>
    <row r="29" spans="4:22" s="482" customFormat="1" ht="30" x14ac:dyDescent="0.25">
      <c r="D29" s="492" t="s">
        <v>155</v>
      </c>
      <c r="E29" s="482" t="str">
        <f>'Statement of profit and loss'!$C$51</f>
        <v>Total Investment return</v>
      </c>
      <c r="F29" s="482" t="str">
        <f>'Statement of profit and loss'!$I$44</f>
        <v>2021 UY</v>
      </c>
      <c r="G29" s="484">
        <f>INDEX('Statement of profit and loss'!$B$44:$L$63,MATCH(E29,'Statement of profit and loss'!$C$44:$C$63,0),1)</f>
        <v>6</v>
      </c>
      <c r="H29" s="484" t="str">
        <f>HLOOKUP(F29,'Statement of profit and loss'!$E$44:$L$45,2,FALSE)</f>
        <v>E</v>
      </c>
      <c r="I29" s="485">
        <f>INDEX('Statement of profit and loss'!$B$44:$L$63,MATCH('Direct validations'!G29,'Statement of profit and loss'!$B$44:$B$63,0),MATCH('Direct validations'!H29,'Statement of profit and loss'!$B$45:$L$45,0))</f>
        <v>0</v>
      </c>
      <c r="J29" s="485">
        <f>INDEX('Statement of profit and loss'!$B$107:$L$126,MATCH('Direct validations'!G29,'Statement of profit and loss'!$B$107:$B$126,0),MATCH('Direct validations'!H29,'Statement of profit and loss'!$B$108:$L$108,0))</f>
        <v>0</v>
      </c>
      <c r="K29" s="493" t="s">
        <v>156</v>
      </c>
      <c r="L29" s="482" t="str">
        <f>'Investment return'!$C$36</f>
        <v>Total investment return</v>
      </c>
      <c r="M29" s="482" t="str">
        <f>'Investment return'!$I$4</f>
        <v>2021 UY</v>
      </c>
      <c r="N29" s="484">
        <f>INDEX('Investment return'!$B$4:$C$37,MATCH('Direct validations'!L29,'Investment return'!$C$4:$C$37,0),1)</f>
        <v>22</v>
      </c>
      <c r="O29" s="484" t="str">
        <f>HLOOKUP(M29,'Investment return'!$B$4:$L$5,2,FALSE)</f>
        <v>E</v>
      </c>
      <c r="P29" s="485">
        <f>INDEX('Investment return'!$B$4:$L$37,MATCH('Direct validations'!N29,'Investment return'!$B$4:$B$37,0),MATCH('Direct validations'!O29,'Investment return'!$B$5:$L$5,0))</f>
        <v>0</v>
      </c>
      <c r="Q29" s="485">
        <f>INDEX('Investment return'!$B$41:$L$74,MATCH('Direct validations'!N29,'Investment return'!$B$41:$B$74,0),MATCH('Direct validations'!O29,'Investment return'!$B$42:$L$42,0))</f>
        <v>0</v>
      </c>
      <c r="R29" s="482" t="str">
        <f t="shared" si="7"/>
        <v>Pass</v>
      </c>
      <c r="S29" s="494" t="str">
        <f t="shared" si="8"/>
        <v>Pass</v>
      </c>
      <c r="T29" s="482" t="s">
        <v>69</v>
      </c>
      <c r="U29" s="482">
        <f t="shared" si="6"/>
        <v>0</v>
      </c>
      <c r="V29" s="494">
        <f t="shared" si="6"/>
        <v>0</v>
      </c>
    </row>
    <row r="30" spans="4:22" s="482" customFormat="1" ht="30" x14ac:dyDescent="0.25">
      <c r="D30" s="492" t="s">
        <v>155</v>
      </c>
      <c r="E30" s="482" t="str">
        <f>'Statement of profit and loss'!$C$51</f>
        <v>Total Investment return</v>
      </c>
      <c r="F30" s="482" t="str">
        <f>'Statement of profit and loss'!$J$44</f>
        <v>2020 UY</v>
      </c>
      <c r="G30" s="484">
        <f>INDEX('Statement of profit and loss'!$B$44:$L$63,MATCH(E30,'Statement of profit and loss'!$C$44:$C$63,0),1)</f>
        <v>6</v>
      </c>
      <c r="H30" s="484" t="str">
        <f>HLOOKUP(F30,'Statement of profit and loss'!$E$44:$L$45,2,FALSE)</f>
        <v>F</v>
      </c>
      <c r="I30" s="485">
        <f>INDEX('Statement of profit and loss'!$B$44:$L$63,MATCH('Direct validations'!G30,'Statement of profit and loss'!$B$44:$B$63,0),MATCH('Direct validations'!H30,'Statement of profit and loss'!$B$45:$L$45,0))</f>
        <v>0</v>
      </c>
      <c r="J30" s="485">
        <f>INDEX('Statement of profit and loss'!$B$107:$L$126,MATCH('Direct validations'!G30,'Statement of profit and loss'!$B$107:$B$126,0),MATCH('Direct validations'!H30,'Statement of profit and loss'!$B$108:$L$108,0))</f>
        <v>0</v>
      </c>
      <c r="K30" s="493" t="s">
        <v>156</v>
      </c>
      <c r="L30" s="482" t="str">
        <f>'Investment return'!$C$36</f>
        <v>Total investment return</v>
      </c>
      <c r="M30" s="482" t="str">
        <f>'Investment return'!$J$4</f>
        <v>2020 UY</v>
      </c>
      <c r="N30" s="484">
        <f>INDEX('Investment return'!$B$4:$C$37,MATCH('Direct validations'!L30,'Investment return'!$C$4:$C$37,0),1)</f>
        <v>22</v>
      </c>
      <c r="O30" s="484" t="str">
        <f>HLOOKUP(M30,'Investment return'!$B$4:$L$5,2,FALSE)</f>
        <v>F</v>
      </c>
      <c r="P30" s="485">
        <f>INDEX('Investment return'!$B$4:$L$37,MATCH('Direct validations'!N30,'Investment return'!$B$4:$B$37,0),MATCH('Direct validations'!O30,'Investment return'!$B$5:$L$5,0))</f>
        <v>0</v>
      </c>
      <c r="Q30" s="485">
        <f>INDEX('Investment return'!$B$41:$L$74,MATCH('Direct validations'!N30,'Investment return'!$B$41:$B$74,0),MATCH('Direct validations'!O30,'Investment return'!$B$42:$L$42,0))</f>
        <v>0</v>
      </c>
      <c r="R30" s="482" t="str">
        <f t="shared" si="7"/>
        <v>Pass</v>
      </c>
      <c r="S30" s="494" t="str">
        <f t="shared" si="8"/>
        <v>Pass</v>
      </c>
      <c r="T30" s="482" t="s">
        <v>69</v>
      </c>
      <c r="U30" s="482">
        <f t="shared" si="6"/>
        <v>0</v>
      </c>
      <c r="V30" s="494">
        <f t="shared" si="6"/>
        <v>0</v>
      </c>
    </row>
    <row r="31" spans="4:22" s="482" customFormat="1" ht="30" x14ac:dyDescent="0.25">
      <c r="D31" s="492" t="s">
        <v>155</v>
      </c>
      <c r="E31" s="482" t="str">
        <f>'Statement of profit and loss'!$C$51</f>
        <v>Total Investment return</v>
      </c>
      <c r="F31" s="482" t="str">
        <f>'Statement of profit and loss'!$K$44</f>
        <v>2019 UY</v>
      </c>
      <c r="G31" s="484">
        <f>INDEX('Statement of profit and loss'!$B$44:$L$63,MATCH(E31,'Statement of profit and loss'!$C$44:$C$63,0),1)</f>
        <v>6</v>
      </c>
      <c r="H31" s="484" t="str">
        <f>HLOOKUP(F31,'Statement of profit and loss'!$E$44:$L$45,2,FALSE)</f>
        <v>G</v>
      </c>
      <c r="I31" s="485">
        <f>INDEX('Statement of profit and loss'!$B$44:$L$63,MATCH('Direct validations'!G31,'Statement of profit and loss'!$B$44:$B$63,0),MATCH('Direct validations'!H31,'Statement of profit and loss'!$B$45:$L$45,0))</f>
        <v>0</v>
      </c>
      <c r="J31" s="485">
        <f>INDEX('Statement of profit and loss'!$B$107:$L$126,MATCH('Direct validations'!G31,'Statement of profit and loss'!$B$107:$B$126,0),MATCH('Direct validations'!H31,'Statement of profit and loss'!$B$108:$L$108,0))</f>
        <v>0</v>
      </c>
      <c r="K31" s="493" t="s">
        <v>156</v>
      </c>
      <c r="L31" s="482" t="str">
        <f>'Investment return'!$C$36</f>
        <v>Total investment return</v>
      </c>
      <c r="M31" s="482" t="str">
        <f>'Investment return'!$K$4</f>
        <v>2019 UY</v>
      </c>
      <c r="N31" s="484">
        <f>INDEX('Investment return'!$B$4:$C$37,MATCH('Direct validations'!L31,'Investment return'!$C$4:$C$37,0),1)</f>
        <v>22</v>
      </c>
      <c r="O31" s="484" t="str">
        <f>HLOOKUP(M31,'Investment return'!$B$4:$L$5,2,FALSE)</f>
        <v>G</v>
      </c>
      <c r="P31" s="485">
        <f>INDEX('Investment return'!$B$4:$L$37,MATCH('Direct validations'!N31,'Investment return'!$B$4:$B$37,0),MATCH('Direct validations'!O31,'Investment return'!$B$5:$L$5,0))</f>
        <v>0</v>
      </c>
      <c r="Q31" s="485">
        <f>INDEX('Investment return'!$B$41:$L$74,MATCH('Direct validations'!N31,'Investment return'!$B$41:$B$74,0),MATCH('Direct validations'!O31,'Investment return'!$B$42:$L$42,0))</f>
        <v>0</v>
      </c>
      <c r="R31" s="482" t="str">
        <f t="shared" si="7"/>
        <v>Pass</v>
      </c>
      <c r="S31" s="494" t="str">
        <f t="shared" si="8"/>
        <v>Pass</v>
      </c>
      <c r="T31" s="482" t="s">
        <v>69</v>
      </c>
      <c r="U31" s="482">
        <f t="shared" si="6"/>
        <v>0</v>
      </c>
      <c r="V31" s="494">
        <f t="shared" si="6"/>
        <v>0</v>
      </c>
    </row>
    <row r="32" spans="4:22" s="482" customFormat="1" ht="30" x14ac:dyDescent="0.25">
      <c r="D32" s="492" t="s">
        <v>155</v>
      </c>
      <c r="E32" s="482" t="str">
        <f>'Statement of profit and loss'!$C$51</f>
        <v>Total Investment return</v>
      </c>
      <c r="F32" s="482" t="str">
        <f>'Statement of profit and loss'!$L$44</f>
        <v>Total</v>
      </c>
      <c r="G32" s="484">
        <f>INDEX('Statement of profit and loss'!$B$44:$L$63,MATCH(E32,'Statement of profit and loss'!$C$44:$C$63,0),1)</f>
        <v>6</v>
      </c>
      <c r="H32" s="484" t="str">
        <f>HLOOKUP(F32,'Statement of profit and loss'!$E$44:$L$45,2,FALSE)</f>
        <v>H</v>
      </c>
      <c r="I32" s="485">
        <f>INDEX('Statement of profit and loss'!$B$44:$L$63,MATCH('Direct validations'!G32,'Statement of profit and loss'!$B$44:$B$63,0),MATCH('Direct validations'!H32,'Statement of profit and loss'!$B$45:$L$45,0))</f>
        <v>0</v>
      </c>
      <c r="J32" s="485">
        <f>INDEX('Statement of profit and loss'!$B$107:$L$126,MATCH('Direct validations'!G32,'Statement of profit and loss'!$B$107:$B$126,0),MATCH('Direct validations'!H32,'Statement of profit and loss'!$B$108:$L$108,0))</f>
        <v>0</v>
      </c>
      <c r="K32" s="493" t="s">
        <v>156</v>
      </c>
      <c r="L32" s="482" t="str">
        <f>'Investment return'!$C$36</f>
        <v>Total investment return</v>
      </c>
      <c r="M32" s="482" t="str">
        <f>'Investment return'!$L$4</f>
        <v>Total</v>
      </c>
      <c r="N32" s="484">
        <f>INDEX('Investment return'!$B$4:$C$37,MATCH('Direct validations'!L32,'Investment return'!$C$4:$C$37,0),1)</f>
        <v>22</v>
      </c>
      <c r="O32" s="484" t="str">
        <f>HLOOKUP(M32,'Investment return'!$B$4:$L$5,2,FALSE)</f>
        <v>H</v>
      </c>
      <c r="P32" s="485">
        <f>INDEX('Investment return'!$B$4:$L$37,MATCH('Direct validations'!N32,'Investment return'!$B$4:$B$37,0),MATCH('Direct validations'!O32,'Investment return'!$B$5:$L$5,0))</f>
        <v>0</v>
      </c>
      <c r="Q32" s="485">
        <f>INDEX('Investment return'!$B$41:$L$74,MATCH('Direct validations'!N32,'Investment return'!$B$41:$B$74,0),MATCH('Direct validations'!O32,'Investment return'!$B$42:$L$42,0))</f>
        <v>0</v>
      </c>
      <c r="R32" s="482" t="str">
        <f t="shared" si="7"/>
        <v>Pass</v>
      </c>
      <c r="S32" s="494" t="str">
        <f t="shared" si="8"/>
        <v>Pass</v>
      </c>
      <c r="T32" s="482" t="s">
        <v>69</v>
      </c>
      <c r="U32" s="482">
        <f t="shared" si="6"/>
        <v>0</v>
      </c>
      <c r="V32" s="494">
        <f t="shared" si="6"/>
        <v>0</v>
      </c>
    </row>
    <row r="33" spans="4:22" s="482" customFormat="1" ht="12.75" x14ac:dyDescent="0.2">
      <c r="D33" s="495"/>
      <c r="I33" s="485"/>
      <c r="J33" s="485"/>
      <c r="P33" s="485"/>
      <c r="Q33" s="485"/>
      <c r="S33" s="494"/>
      <c r="V33" s="494"/>
    </row>
    <row r="34" spans="4:22" s="482" customFormat="1" ht="30" x14ac:dyDescent="0.25">
      <c r="D34" s="492" t="s">
        <v>155</v>
      </c>
      <c r="E34" s="482" t="str">
        <f>'Statement of profit and loss'!$C$63</f>
        <v>Total comprehensive income/(loss) for the year</v>
      </c>
      <c r="F34" s="482" t="str">
        <f>'Statement of profit and loss'!$E$44</f>
        <v>2025 UY</v>
      </c>
      <c r="G34" s="484">
        <f>INDEX('Statement of profit and loss'!$B$44:$L$63,MATCH(E34,'Statement of profit and loss'!$C$44:$C$63,0),1)</f>
        <v>18</v>
      </c>
      <c r="H34" s="484" t="str">
        <f>HLOOKUP(F34,'Statement of profit and loss'!$E$44:$L$45,2,FALSE)</f>
        <v>A</v>
      </c>
      <c r="I34" s="485">
        <f>INDEX('Statement of profit and loss'!$B$44:$L$63,MATCH('Direct validations'!G34,'Statement of profit and loss'!$B$44:$B$63,0),MATCH('Direct validations'!H34,'Statement of profit and loss'!$B$45:$L$45,0))</f>
        <v>0</v>
      </c>
      <c r="J34" s="485">
        <f>INDEX('Statement of profit and loss'!$B$107:$L$126,MATCH('Direct validations'!G34,'Statement of profit and loss'!$B$107:$B$126,0),MATCH('Direct validations'!H34,'Statement of profit and loss'!$B$108:$L$108,0))</f>
        <v>0</v>
      </c>
      <c r="K34" s="493" t="s">
        <v>34</v>
      </c>
      <c r="L34" s="482" t="str">
        <f>'Statement of Change in members '!$C$10</f>
        <v>Total comprehensive income/(loss) for the year</v>
      </c>
      <c r="M34" s="482" t="str">
        <f>'Statement of Change in members '!$E$7</f>
        <v>2025 UY</v>
      </c>
      <c r="N34" s="484">
        <f>INDEX('Statement of Change in members '!$B$7:$C$17,MATCH('Direct validations'!L34,'Statement of Change in members '!$C$7:$C$17,0),1)</f>
        <v>2</v>
      </c>
      <c r="O34" s="484" t="str">
        <f>HLOOKUP(M34,'Statement of Change in members '!$B$7:$L$8,2,FALSE)</f>
        <v>A</v>
      </c>
      <c r="P34" s="485">
        <f>INDEX('Statement of Change in members '!$B$7:$L$17,MATCH('Direct validations'!N34,'Statement of Change in members '!$B$7:$B$17,0),MATCH('Direct validations'!O34,'Statement of Change in members '!$B$8:$L$8,0))</f>
        <v>0</v>
      </c>
      <c r="Q34" s="485">
        <f>INDEX('Statement of Change in members '!$B$25:$L$35,MATCH('Direct validations'!N34,'Statement of Change in members '!$B$25:$B$35,0),MATCH('Direct validations'!O34,'Statement of Change in members '!$B$26:$L$26,0))</f>
        <v>0</v>
      </c>
      <c r="R34" s="482" t="str">
        <f>IF($T34="No",IF(I34=P34,"Pass","Fail"),IF(I34+P34=0,"Pass","Fail"))</f>
        <v>Pass</v>
      </c>
      <c r="S34" s="494" t="str">
        <f>IF($T34="No",IF(J34=Q34,"Pass","Fail"),IF(J34+Q34=0,"Pass","Fail"))</f>
        <v>Pass</v>
      </c>
      <c r="T34" s="482" t="s">
        <v>69</v>
      </c>
      <c r="U34" s="482">
        <f t="shared" ref="U34:V41" si="9">IF(R34="Pass",0,1)</f>
        <v>0</v>
      </c>
      <c r="V34" s="494">
        <f t="shared" si="9"/>
        <v>0</v>
      </c>
    </row>
    <row r="35" spans="4:22" s="482" customFormat="1" ht="30" x14ac:dyDescent="0.25">
      <c r="D35" s="492" t="s">
        <v>155</v>
      </c>
      <c r="E35" s="482" t="str">
        <f>'Statement of profit and loss'!$C$63</f>
        <v>Total comprehensive income/(loss) for the year</v>
      </c>
      <c r="F35" s="482" t="str">
        <f>'Statement of profit and loss'!$F$44</f>
        <v>2024 UY</v>
      </c>
      <c r="G35" s="484">
        <f>INDEX('Statement of profit and loss'!$B$44:$L$63,MATCH(E35,'Statement of profit and loss'!$C$44:$C$63,0),1)</f>
        <v>18</v>
      </c>
      <c r="H35" s="484" t="str">
        <f>HLOOKUP(F35,'Statement of profit and loss'!$E$44:$L$45,2,FALSE)</f>
        <v>B</v>
      </c>
      <c r="I35" s="485">
        <f>INDEX('Statement of profit and loss'!$B$44:$L$63,MATCH('Direct validations'!G35,'Statement of profit and loss'!$B$44:$B$63,0),MATCH('Direct validations'!H35,'Statement of profit and loss'!$B$45:$L$45,0))</f>
        <v>0</v>
      </c>
      <c r="J35" s="485">
        <f>INDEX('Statement of profit and loss'!$B$107:$L$126,MATCH('Direct validations'!G35,'Statement of profit and loss'!$B$107:$B$126,0),MATCH('Direct validations'!H35,'Statement of profit and loss'!$B$108:$L$108,0))</f>
        <v>0</v>
      </c>
      <c r="K35" s="493" t="s">
        <v>34</v>
      </c>
      <c r="L35" s="482" t="str">
        <f>'Statement of Change in members '!$C$10</f>
        <v>Total comprehensive income/(loss) for the year</v>
      </c>
      <c r="M35" s="482" t="str">
        <f>'Statement of Change in members '!$F$7</f>
        <v>2024 UY</v>
      </c>
      <c r="N35" s="484">
        <f>INDEX('Statement of Change in members '!$B$7:$C$17,MATCH('Direct validations'!L35,'Statement of Change in members '!$C$7:$C$17,0),1)</f>
        <v>2</v>
      </c>
      <c r="O35" s="484" t="str">
        <f>HLOOKUP(M35,'Statement of Change in members '!$B$7:$L$8,2,FALSE)</f>
        <v>B</v>
      </c>
      <c r="P35" s="485">
        <f>INDEX('Statement of Change in members '!$B$7:$L$17,MATCH('Direct validations'!N35,'Statement of Change in members '!$B$7:$B$17,0),MATCH('Direct validations'!O35,'Statement of Change in members '!$B$8:$L$8,0))</f>
        <v>0</v>
      </c>
      <c r="Q35" s="485">
        <f>INDEX('Statement of Change in members '!$B$25:$L$35,MATCH('Direct validations'!N35,'Statement of Change in members '!$B$25:$B$35,0),MATCH('Direct validations'!O35,'Statement of Change in members '!$B$26:$L$26,0))</f>
        <v>0</v>
      </c>
      <c r="R35" s="482" t="str">
        <f t="shared" ref="R35:R41" si="10">IF($T35="No",IF(I35=P35,"Pass","Fail"),IF(I35+P35=0,"Pass","Fail"))</f>
        <v>Pass</v>
      </c>
      <c r="S35" s="494" t="str">
        <f t="shared" ref="S35:S41" si="11">IF($T35="No",IF(J35=Q35,"Pass","Fail"),IF(J35+Q35=0,"Pass","Fail"))</f>
        <v>Pass</v>
      </c>
      <c r="T35" s="482" t="s">
        <v>69</v>
      </c>
      <c r="U35" s="482">
        <f t="shared" si="9"/>
        <v>0</v>
      </c>
      <c r="V35" s="494">
        <f t="shared" si="9"/>
        <v>0</v>
      </c>
    </row>
    <row r="36" spans="4:22" s="482" customFormat="1" ht="30" x14ac:dyDescent="0.25">
      <c r="D36" s="492" t="s">
        <v>155</v>
      </c>
      <c r="E36" s="482" t="str">
        <f>'Statement of profit and loss'!$C$63</f>
        <v>Total comprehensive income/(loss) for the year</v>
      </c>
      <c r="F36" s="482" t="str">
        <f>'Statement of profit and loss'!$G$44</f>
        <v>2023 UY</v>
      </c>
      <c r="G36" s="484">
        <f>INDEX('Statement of profit and loss'!$B$44:$L$63,MATCH(E36,'Statement of profit and loss'!$C$44:$C$63,0),1)</f>
        <v>18</v>
      </c>
      <c r="H36" s="484" t="str">
        <f>HLOOKUP(F36,'Statement of profit and loss'!$E$44:$L$45,2,FALSE)</f>
        <v>C</v>
      </c>
      <c r="I36" s="583">
        <f>INDEX('Statement of profit and loss'!$B$44:$L$63,MATCH('Direct validations'!G36,'Statement of profit and loss'!$B$44:$B$63,0),MATCH('Direct validations'!H36,'Statement of profit and loss'!$B$45:$L$45,0))</f>
        <v>0</v>
      </c>
      <c r="J36" s="485">
        <f>INDEX('Statement of profit and loss'!$B$107:$L$126,MATCH('Direct validations'!G36,'Statement of profit and loss'!$B$107:$B$126,0),MATCH('Direct validations'!H36,'Statement of profit and loss'!$B$108:$L$108,0))</f>
        <v>0</v>
      </c>
      <c r="K36" s="493" t="s">
        <v>34</v>
      </c>
      <c r="L36" s="482" t="str">
        <f>'Statement of Change in members '!$C$10</f>
        <v>Total comprehensive income/(loss) for the year</v>
      </c>
      <c r="M36" s="482" t="str">
        <f>'Statement of Change in members '!$G$7</f>
        <v>2023 UY</v>
      </c>
      <c r="N36" s="484">
        <f>INDEX('Statement of Change in members '!$B$7:$C$17,MATCH('Direct validations'!L36,'Statement of Change in members '!$C$7:$C$17,0),1)</f>
        <v>2</v>
      </c>
      <c r="O36" s="484" t="str">
        <f>HLOOKUP(M36,'Statement of Change in members '!$B$7:$L$8,2,FALSE)</f>
        <v>C</v>
      </c>
      <c r="P36" s="584">
        <f>INDEX('Statement of Change in members '!$B$7:$L$17,MATCH('Direct validations'!N36,'Statement of Change in members '!$B$7:$B$17,0),MATCH('Direct validations'!O36,'Statement of Change in members '!$B$8:$L$8,0))</f>
        <v>0</v>
      </c>
      <c r="Q36" s="485">
        <f>INDEX('Statement of Change in members '!$B$25:$L$35,MATCH('Direct validations'!N36,'Statement of Change in members '!$B$25:$B$35,0),MATCH('Direct validations'!O36,'Statement of Change in members '!$B$26:$L$26,0))</f>
        <v>0</v>
      </c>
      <c r="R36" s="482" t="str">
        <f t="shared" si="10"/>
        <v>Pass</v>
      </c>
      <c r="S36" s="494" t="str">
        <f t="shared" si="11"/>
        <v>Pass</v>
      </c>
      <c r="T36" s="482" t="s">
        <v>69</v>
      </c>
      <c r="U36" s="482">
        <f t="shared" si="9"/>
        <v>0</v>
      </c>
      <c r="V36" s="494">
        <f t="shared" si="9"/>
        <v>0</v>
      </c>
    </row>
    <row r="37" spans="4:22" s="482" customFormat="1" ht="30" x14ac:dyDescent="0.25">
      <c r="D37" s="492" t="s">
        <v>155</v>
      </c>
      <c r="E37" s="482" t="str">
        <f>'Statement of profit and loss'!$C$63</f>
        <v>Total comprehensive income/(loss) for the year</v>
      </c>
      <c r="F37" s="482" t="str">
        <f>'Statement of profit and loss'!$H$44</f>
        <v>2022 UY</v>
      </c>
      <c r="G37" s="484">
        <f>INDEX('Statement of profit and loss'!$B$44:$L$63,MATCH(E37,'Statement of profit and loss'!$C$44:$C$63,0),1)</f>
        <v>18</v>
      </c>
      <c r="H37" s="484" t="str">
        <f>HLOOKUP(F37,'Statement of profit and loss'!$E$44:$L$45,2,FALSE)</f>
        <v>D</v>
      </c>
      <c r="I37" s="583">
        <f>INDEX('Statement of profit and loss'!$B$44:$L$63,MATCH('Direct validations'!G37,'Statement of profit and loss'!$B$44:$B$63,0),MATCH('Direct validations'!H37,'Statement of profit and loss'!$B$45:$L$45,0))</f>
        <v>0</v>
      </c>
      <c r="J37" s="485">
        <f>INDEX('Statement of profit and loss'!$B$107:$L$126,MATCH('Direct validations'!G37,'Statement of profit and loss'!$B$107:$B$126,0),MATCH('Direct validations'!H37,'Statement of profit and loss'!$B$108:$L$108,0))</f>
        <v>0</v>
      </c>
      <c r="K37" s="493" t="s">
        <v>34</v>
      </c>
      <c r="L37" s="482" t="str">
        <f>'Statement of Change in members '!$C$10</f>
        <v>Total comprehensive income/(loss) for the year</v>
      </c>
      <c r="M37" s="482" t="str">
        <f>'Statement of Change in members '!$H$7</f>
        <v>2022 UY</v>
      </c>
      <c r="N37" s="484">
        <f>INDEX('Statement of Change in members '!$B$7:$C$17,MATCH('Direct validations'!L37,'Statement of Change in members '!$C$7:$C$17,0),1)</f>
        <v>2</v>
      </c>
      <c r="O37" s="484" t="str">
        <f>HLOOKUP(M37,'Statement of Change in members '!$B$7:$L$8,2,FALSE)</f>
        <v>D</v>
      </c>
      <c r="P37" s="584">
        <f>INDEX('Statement of Change in members '!$B$7:$L$17,MATCH('Direct validations'!N37,'Statement of Change in members '!$B$7:$B$17,0),MATCH('Direct validations'!O37,'Statement of Change in members '!$B$8:$L$8,0))</f>
        <v>0</v>
      </c>
      <c r="Q37" s="485">
        <f>INDEX('Statement of Change in members '!$B$25:$L$35,MATCH('Direct validations'!N37,'Statement of Change in members '!$B$25:$B$35,0),MATCH('Direct validations'!O37,'Statement of Change in members '!$B$26:$L$26,0))</f>
        <v>0</v>
      </c>
      <c r="R37" s="482" t="str">
        <f t="shared" si="10"/>
        <v>Pass</v>
      </c>
      <c r="S37" s="494" t="str">
        <f t="shared" si="11"/>
        <v>Pass</v>
      </c>
      <c r="T37" s="482" t="s">
        <v>69</v>
      </c>
      <c r="U37" s="482">
        <f t="shared" si="9"/>
        <v>0</v>
      </c>
      <c r="V37" s="494">
        <f t="shared" si="9"/>
        <v>0</v>
      </c>
    </row>
    <row r="38" spans="4:22" s="482" customFormat="1" ht="30" x14ac:dyDescent="0.25">
      <c r="D38" s="492" t="s">
        <v>155</v>
      </c>
      <c r="E38" s="482" t="str">
        <f>'Statement of profit and loss'!$C$63</f>
        <v>Total comprehensive income/(loss) for the year</v>
      </c>
      <c r="F38" s="482" t="str">
        <f>'Statement of profit and loss'!$I$44</f>
        <v>2021 UY</v>
      </c>
      <c r="G38" s="484">
        <f>INDEX('Statement of profit and loss'!$B$44:$L$63,MATCH(E38,'Statement of profit and loss'!$C$44:$C$63,0),1)</f>
        <v>18</v>
      </c>
      <c r="H38" s="484" t="str">
        <f>HLOOKUP(F38,'Statement of profit and loss'!$E$44:$L$45,2,FALSE)</f>
        <v>E</v>
      </c>
      <c r="I38" s="583">
        <f>INDEX('Statement of profit and loss'!$B$44:$L$63,MATCH('Direct validations'!G38,'Statement of profit and loss'!$B$44:$B$63,0),MATCH('Direct validations'!H38,'Statement of profit and loss'!$B$45:$L$45,0))</f>
        <v>0</v>
      </c>
      <c r="J38" s="485">
        <f>INDEX('Statement of profit and loss'!$B$107:$L$126,MATCH('Direct validations'!G38,'Statement of profit and loss'!$B$107:$B$126,0),MATCH('Direct validations'!H38,'Statement of profit and loss'!$B$108:$L$108,0))</f>
        <v>0</v>
      </c>
      <c r="K38" s="493" t="s">
        <v>34</v>
      </c>
      <c r="L38" s="482" t="str">
        <f>'Statement of Change in members '!$C$10</f>
        <v>Total comprehensive income/(loss) for the year</v>
      </c>
      <c r="M38" s="482" t="str">
        <f>'Statement of Change in members '!$I$7</f>
        <v>2021 UY</v>
      </c>
      <c r="N38" s="484">
        <f>INDEX('Statement of Change in members '!$B$7:$C$17,MATCH('Direct validations'!L38,'Statement of Change in members '!$C$7:$C$17,0),1)</f>
        <v>2</v>
      </c>
      <c r="O38" s="484" t="str">
        <f>HLOOKUP(M38,'Statement of Change in members '!$B$7:$L$8,2,FALSE)</f>
        <v>E</v>
      </c>
      <c r="P38" s="584">
        <f>INDEX('Statement of Change in members '!$B$7:$L$17,MATCH('Direct validations'!N38,'Statement of Change in members '!$B$7:$B$17,0),MATCH('Direct validations'!O38,'Statement of Change in members '!$B$8:$L$8,0))</f>
        <v>0</v>
      </c>
      <c r="Q38" s="485">
        <f>INDEX('Statement of Change in members '!$B$25:$L$35,MATCH('Direct validations'!N38,'Statement of Change in members '!$B$25:$B$35,0),MATCH('Direct validations'!O38,'Statement of Change in members '!$B$26:$L$26,0))</f>
        <v>0</v>
      </c>
      <c r="R38" s="482" t="str">
        <f t="shared" si="10"/>
        <v>Pass</v>
      </c>
      <c r="S38" s="494" t="str">
        <f t="shared" si="11"/>
        <v>Pass</v>
      </c>
      <c r="T38" s="482" t="s">
        <v>69</v>
      </c>
      <c r="U38" s="482">
        <f t="shared" si="9"/>
        <v>0</v>
      </c>
      <c r="V38" s="494">
        <f t="shared" si="9"/>
        <v>0</v>
      </c>
    </row>
    <row r="39" spans="4:22" s="482" customFormat="1" ht="30" x14ac:dyDescent="0.25">
      <c r="D39" s="492" t="s">
        <v>155</v>
      </c>
      <c r="E39" s="482" t="str">
        <f>'Statement of profit and loss'!$C$63</f>
        <v>Total comprehensive income/(loss) for the year</v>
      </c>
      <c r="F39" s="482" t="str">
        <f>'Statement of profit and loss'!$J$44</f>
        <v>2020 UY</v>
      </c>
      <c r="G39" s="484">
        <f>INDEX('Statement of profit and loss'!$B$44:$L$63,MATCH(E39,'Statement of profit and loss'!$C$44:$C$63,0),1)</f>
        <v>18</v>
      </c>
      <c r="H39" s="484" t="str">
        <f>HLOOKUP(F39,'Statement of profit and loss'!$E$44:$L$45,2,FALSE)</f>
        <v>F</v>
      </c>
      <c r="I39" s="583">
        <f>INDEX('Statement of profit and loss'!$B$44:$L$63,MATCH('Direct validations'!G39,'Statement of profit and loss'!$B$44:$B$63,0),MATCH('Direct validations'!H39,'Statement of profit and loss'!$B$45:$L$45,0))</f>
        <v>0</v>
      </c>
      <c r="J39" s="485">
        <f>INDEX('Statement of profit and loss'!$B$107:$L$126,MATCH('Direct validations'!G39,'Statement of profit and loss'!$B$107:$B$126,0),MATCH('Direct validations'!H39,'Statement of profit and loss'!$B$108:$L$108,0))</f>
        <v>0</v>
      </c>
      <c r="K39" s="493" t="s">
        <v>34</v>
      </c>
      <c r="L39" s="482" t="str">
        <f>'Statement of Change in members '!$C$10</f>
        <v>Total comprehensive income/(loss) for the year</v>
      </c>
      <c r="M39" s="482" t="str">
        <f>'Statement of Change in members '!$J$7</f>
        <v>2020 UY</v>
      </c>
      <c r="N39" s="484">
        <f>INDEX('Statement of Change in members '!$B$7:$C$17,MATCH('Direct validations'!L39,'Statement of Change in members '!$C$7:$C$17,0),1)</f>
        <v>2</v>
      </c>
      <c r="O39" s="484" t="str">
        <f>HLOOKUP(M39,'Statement of Change in members '!$B$7:$L$8,2,FALSE)</f>
        <v>F</v>
      </c>
      <c r="P39" s="584">
        <f>INDEX('Statement of Change in members '!$B$7:$L$17,MATCH('Direct validations'!N39,'Statement of Change in members '!$B$7:$B$17,0),MATCH('Direct validations'!O39,'Statement of Change in members '!$B$8:$L$8,0))</f>
        <v>0</v>
      </c>
      <c r="Q39" s="485">
        <f>INDEX('Statement of Change in members '!$B$25:$L$35,MATCH('Direct validations'!N39,'Statement of Change in members '!$B$25:$B$35,0),MATCH('Direct validations'!O39,'Statement of Change in members '!$B$26:$L$26,0))</f>
        <v>0</v>
      </c>
      <c r="R39" s="482" t="str">
        <f t="shared" si="10"/>
        <v>Pass</v>
      </c>
      <c r="S39" s="494" t="str">
        <f t="shared" si="11"/>
        <v>Pass</v>
      </c>
      <c r="T39" s="482" t="s">
        <v>69</v>
      </c>
      <c r="U39" s="482">
        <f t="shared" si="9"/>
        <v>0</v>
      </c>
      <c r="V39" s="494">
        <f t="shared" si="9"/>
        <v>0</v>
      </c>
    </row>
    <row r="40" spans="4:22" s="482" customFormat="1" ht="30" x14ac:dyDescent="0.25">
      <c r="D40" s="492" t="s">
        <v>155</v>
      </c>
      <c r="E40" s="482" t="str">
        <f>'Statement of profit and loss'!$C$63</f>
        <v>Total comprehensive income/(loss) for the year</v>
      </c>
      <c r="F40" s="482" t="str">
        <f>'Statement of profit and loss'!$K$44</f>
        <v>2019 UY</v>
      </c>
      <c r="G40" s="484">
        <f>INDEX('Statement of profit and loss'!$B$44:$L$63,MATCH(E40,'Statement of profit and loss'!$C$44:$C$63,0),1)</f>
        <v>18</v>
      </c>
      <c r="H40" s="484" t="str">
        <f>HLOOKUP(F40,'Statement of profit and loss'!$E$44:$L$45,2,FALSE)</f>
        <v>G</v>
      </c>
      <c r="I40" s="583">
        <f>INDEX('Statement of profit and loss'!$B$44:$L$63,MATCH('Direct validations'!G40,'Statement of profit and loss'!$B$44:$B$63,0),MATCH('Direct validations'!H40,'Statement of profit and loss'!$B$45:$L$45,0))</f>
        <v>0</v>
      </c>
      <c r="J40" s="485">
        <f>INDEX('Statement of profit and loss'!$B$107:$L$126,MATCH('Direct validations'!G40,'Statement of profit and loss'!$B$107:$B$126,0),MATCH('Direct validations'!H40,'Statement of profit and loss'!$B$108:$L$108,0))</f>
        <v>0</v>
      </c>
      <c r="K40" s="493" t="s">
        <v>34</v>
      </c>
      <c r="L40" s="482" t="str">
        <f>'Statement of Change in members '!$C$10</f>
        <v>Total comprehensive income/(loss) for the year</v>
      </c>
      <c r="M40" s="482" t="str">
        <f>'Statement of Change in members '!$K$7</f>
        <v>2019 UY</v>
      </c>
      <c r="N40" s="484">
        <f>INDEX('Statement of Change in members '!$B$7:$C$17,MATCH('Direct validations'!L40,'Statement of Change in members '!$C$7:$C$17,0),1)</f>
        <v>2</v>
      </c>
      <c r="O40" s="484" t="str">
        <f>HLOOKUP(M40,'Statement of Change in members '!$B$7:$L$8,2,FALSE)</f>
        <v>G</v>
      </c>
      <c r="P40" s="584">
        <f>INDEX('Statement of Change in members '!$B$7:$L$17,MATCH('Direct validations'!N40,'Statement of Change in members '!$B$7:$B$17,0),MATCH('Direct validations'!O40,'Statement of Change in members '!$B$8:$L$8,0))</f>
        <v>0</v>
      </c>
      <c r="Q40" s="485">
        <f>INDEX('Statement of Change in members '!$B$25:$L$35,MATCH('Direct validations'!N40,'Statement of Change in members '!$B$25:$B$35,0),MATCH('Direct validations'!O40,'Statement of Change in members '!$B$26:$L$26,0))</f>
        <v>0</v>
      </c>
      <c r="R40" s="482" t="str">
        <f t="shared" si="10"/>
        <v>Pass</v>
      </c>
      <c r="S40" s="494" t="str">
        <f t="shared" si="11"/>
        <v>Pass</v>
      </c>
      <c r="T40" s="482" t="s">
        <v>69</v>
      </c>
      <c r="U40" s="482">
        <f t="shared" si="9"/>
        <v>0</v>
      </c>
      <c r="V40" s="494">
        <f t="shared" si="9"/>
        <v>0</v>
      </c>
    </row>
    <row r="41" spans="4:22" s="482" customFormat="1" ht="30" x14ac:dyDescent="0.25">
      <c r="D41" s="492" t="s">
        <v>155</v>
      </c>
      <c r="E41" s="482" t="str">
        <f>'Statement of profit and loss'!$C$63</f>
        <v>Total comprehensive income/(loss) for the year</v>
      </c>
      <c r="F41" s="482" t="str">
        <f>'Statement of profit and loss'!$L$44</f>
        <v>Total</v>
      </c>
      <c r="G41" s="484">
        <f>INDEX('Statement of profit and loss'!$B$44:$L$63,MATCH(E41,'Statement of profit and loss'!$C$44:$C$63,0),1)</f>
        <v>18</v>
      </c>
      <c r="H41" s="484" t="str">
        <f>HLOOKUP(F41,'Statement of profit and loss'!$E$44:$L$45,2,FALSE)</f>
        <v>H</v>
      </c>
      <c r="I41" s="583">
        <f>INDEX('Statement of profit and loss'!$B$44:$L$63,MATCH('Direct validations'!G41,'Statement of profit and loss'!$B$44:$B$63,0),MATCH('Direct validations'!H41,'Statement of profit and loss'!$B$45:$L$45,0))</f>
        <v>0</v>
      </c>
      <c r="J41" s="485">
        <f>INDEX('Statement of profit and loss'!$B$107:$L$126,MATCH('Direct validations'!G41,'Statement of profit and loss'!$B$107:$B$126,0),MATCH('Direct validations'!H41,'Statement of profit and loss'!$B$108:$L$108,0))</f>
        <v>0</v>
      </c>
      <c r="K41" s="493" t="s">
        <v>34</v>
      </c>
      <c r="L41" s="482" t="str">
        <f>'Statement of Change in members '!$C$10</f>
        <v>Total comprehensive income/(loss) for the year</v>
      </c>
      <c r="M41" s="482" t="str">
        <f>'Statement of Change in members '!$L$7</f>
        <v>Total</v>
      </c>
      <c r="N41" s="484">
        <f>INDEX('Statement of Change in members '!$B$7:$C$17,MATCH('Direct validations'!L41,'Statement of Change in members '!$C$7:$C$17,0),1)</f>
        <v>2</v>
      </c>
      <c r="O41" s="484" t="str">
        <f>HLOOKUP(M41,'Statement of Change in members '!$B$7:$L$8,2,FALSE)</f>
        <v>H</v>
      </c>
      <c r="P41" s="584">
        <f>INDEX('Statement of Change in members '!$B$7:$L$17,MATCH('Direct validations'!N41,'Statement of Change in members '!$B$7:$B$17,0),MATCH('Direct validations'!O41,'Statement of Change in members '!$B$8:$L$8,0))</f>
        <v>0</v>
      </c>
      <c r="Q41" s="485">
        <f>INDEX('Statement of Change in members '!$B$25:$L$35,MATCH('Direct validations'!N41,'Statement of Change in members '!$B$25:$B$35,0),MATCH('Direct validations'!O41,'Statement of Change in members '!$B$26:$L$26,0))</f>
        <v>0</v>
      </c>
      <c r="R41" s="482" t="str">
        <f t="shared" si="10"/>
        <v>Pass</v>
      </c>
      <c r="S41" s="494" t="str">
        <f t="shared" si="11"/>
        <v>Pass</v>
      </c>
      <c r="T41" s="482" t="s">
        <v>69</v>
      </c>
      <c r="U41" s="482">
        <f t="shared" si="9"/>
        <v>0</v>
      </c>
      <c r="V41" s="494">
        <f t="shared" si="9"/>
        <v>0</v>
      </c>
    </row>
    <row r="42" spans="4:22" s="482" customFormat="1" ht="12.75" x14ac:dyDescent="0.2">
      <c r="D42" s="496"/>
      <c r="I42" s="485"/>
      <c r="J42" s="485"/>
      <c r="P42" s="485"/>
      <c r="Q42" s="485"/>
      <c r="S42" s="494"/>
      <c r="V42" s="494"/>
    </row>
    <row r="43" spans="4:22" s="482" customFormat="1" ht="15" x14ac:dyDescent="0.25">
      <c r="D43" s="492" t="s">
        <v>157</v>
      </c>
      <c r="E43" s="482" t="str">
        <f>'Balance Sheet'!$C$40</f>
        <v>Members’ balances</v>
      </c>
      <c r="F43" s="482" t="str">
        <f>'Balance Sheet'!$E$37</f>
        <v>2025 UY</v>
      </c>
      <c r="G43" s="484">
        <f>INDEX('Balance Sheet'!$B$37:$L$59,MATCH('Direct validations'!E43,'Balance Sheet'!$C$37:$C$59,0),1)</f>
        <v>1</v>
      </c>
      <c r="H43" s="484" t="str">
        <f>HLOOKUP(F43,'Balance Sheet'!$B$37:$L$38,2,FALSE)</f>
        <v>A</v>
      </c>
      <c r="I43" s="485">
        <f>INDEX('Balance Sheet'!$B$37:$L$59,MATCH('Direct validations'!G43,'Balance Sheet'!$B$37:$B$59,0),MATCH('Direct validations'!H43,'Balance Sheet'!$B$38:$L$38,0))</f>
        <v>0</v>
      </c>
      <c r="J43" s="485">
        <f>INDEX('Balance Sheet'!$B$97:$L$119,MATCH('Direct validations'!G43,'Balance Sheet'!$B$97:$B$119,0),MATCH('Direct validations'!H43,'Balance Sheet'!$B$98:$L$98,0))</f>
        <v>0</v>
      </c>
      <c r="K43" s="493" t="s">
        <v>34</v>
      </c>
      <c r="L43" s="482" t="str">
        <f>'Statement of Change in members '!$C$17</f>
        <v>Members’ balances carried forward at 31 December</v>
      </c>
      <c r="M43" s="482" t="str">
        <f>'Statement of Change in members '!$E$7</f>
        <v>2025 UY</v>
      </c>
      <c r="N43" s="484">
        <f>INDEX('Statement of Change in members '!$B$7:$C$17,MATCH('Direct validations'!L43,'Statement of Change in members '!$C$7:$C$17,0),1)</f>
        <v>9</v>
      </c>
      <c r="O43" s="484" t="str">
        <f>HLOOKUP(M43,'Statement of Change in members '!$B$7:$L$8,2,FALSE)</f>
        <v>A</v>
      </c>
      <c r="P43" s="485">
        <f>INDEX('Statement of Change in members '!$B$7:$L$17,MATCH('Direct validations'!N43,'Statement of Change in members '!$B$7:$B$17,0),MATCH('Direct validations'!O43,'Statement of Change in members '!$B$8:$L$8,0))</f>
        <v>0</v>
      </c>
      <c r="Q43" s="485">
        <f>INDEX('Statement of Change in members '!$B$25:$L$35,MATCH('Direct validations'!N43,'Statement of Change in members '!$B$25:$B$35,0),MATCH('Direct validations'!O43,'Statement of Change in members '!$B$26:$L$26,0))</f>
        <v>0</v>
      </c>
      <c r="R43" s="482" t="str">
        <f>IF($T43="No",IF(I43=P43,"Pass","Fail"),IF(I43+P43=0,"Pass","Fail"))</f>
        <v>Pass</v>
      </c>
      <c r="S43" s="494" t="str">
        <f>IF($T43="No",IF(J43=Q43,"Pass","Fail"),IF(J43+Q43=0,"Pass","Fail"))</f>
        <v>Pass</v>
      </c>
      <c r="T43" s="482" t="s">
        <v>69</v>
      </c>
      <c r="U43" s="482">
        <f t="shared" ref="U43:V50" si="12">IF(R43="Pass",0,1)</f>
        <v>0</v>
      </c>
      <c r="V43" s="494">
        <f t="shared" si="12"/>
        <v>0</v>
      </c>
    </row>
    <row r="44" spans="4:22" s="482" customFormat="1" ht="15" x14ac:dyDescent="0.25">
      <c r="D44" s="492" t="s">
        <v>157</v>
      </c>
      <c r="E44" s="482" t="str">
        <f>'Balance Sheet'!$C$40</f>
        <v>Members’ balances</v>
      </c>
      <c r="F44" s="482" t="str">
        <f>'Balance Sheet'!$F$37</f>
        <v>2024 UY</v>
      </c>
      <c r="G44" s="484">
        <f>INDEX('Balance Sheet'!$B$37:$L$59,MATCH('Direct validations'!E44,'Balance Sheet'!$C$37:$C$59,0),1)</f>
        <v>1</v>
      </c>
      <c r="H44" s="484" t="str">
        <f>HLOOKUP(F44,'Balance Sheet'!$B$37:$L$38,2,FALSE)</f>
        <v>B</v>
      </c>
      <c r="I44" s="485">
        <f>INDEX('Balance Sheet'!$B$37:$L$59,MATCH('Direct validations'!G44,'Balance Sheet'!$B$37:$B$59,0),MATCH('Direct validations'!H44,'Balance Sheet'!$B$38:$L$38,0))</f>
        <v>0</v>
      </c>
      <c r="J44" s="485">
        <f>INDEX('Balance Sheet'!$B$97:$L$119,MATCH('Direct validations'!G44,'Balance Sheet'!$B$97:$B$119,0),MATCH('Direct validations'!H44,'Balance Sheet'!$B$98:$L$98,0))</f>
        <v>0</v>
      </c>
      <c r="K44" s="493" t="s">
        <v>34</v>
      </c>
      <c r="L44" s="482" t="str">
        <f>'Statement of Change in members '!$C$17</f>
        <v>Members’ balances carried forward at 31 December</v>
      </c>
      <c r="M44" s="482" t="str">
        <f>'Statement of Change in members '!$F$7</f>
        <v>2024 UY</v>
      </c>
      <c r="N44" s="484">
        <f>INDEX('Statement of Change in members '!$B$7:$C$17,MATCH('Direct validations'!L44,'Statement of Change in members '!$C$7:$C$17,0),1)</f>
        <v>9</v>
      </c>
      <c r="O44" s="484" t="str">
        <f>HLOOKUP(M44,'Statement of Change in members '!$B$7:$L$8,2,FALSE)</f>
        <v>B</v>
      </c>
      <c r="P44" s="485">
        <f>INDEX('Statement of Change in members '!$B$7:$L$17,MATCH('Direct validations'!N44,'Statement of Change in members '!$B$7:$B$17,0),MATCH('Direct validations'!O44,'Statement of Change in members '!$B$8:$L$8,0))</f>
        <v>0</v>
      </c>
      <c r="Q44" s="485">
        <f>INDEX('Statement of Change in members '!$B$25:$L$35,MATCH('Direct validations'!N44,'Statement of Change in members '!$B$25:$B$35,0),MATCH('Direct validations'!O44,'Statement of Change in members '!$B$26:$L$26,0))</f>
        <v>0</v>
      </c>
      <c r="R44" s="482" t="str">
        <f t="shared" ref="R44:R50" si="13">IF($T44="No",IF(I44=P44,"Pass","Fail"),IF(I44+P44=0,"Pass","Fail"))</f>
        <v>Pass</v>
      </c>
      <c r="S44" s="494" t="str">
        <f t="shared" ref="S44:S50" si="14">IF($T44="No",IF(J44=Q44,"Pass","Fail"),IF(J44+Q44=0,"Pass","Fail"))</f>
        <v>Pass</v>
      </c>
      <c r="T44" s="482" t="s">
        <v>69</v>
      </c>
      <c r="U44" s="482">
        <f t="shared" si="12"/>
        <v>0</v>
      </c>
      <c r="V44" s="494">
        <f t="shared" si="12"/>
        <v>0</v>
      </c>
    </row>
    <row r="45" spans="4:22" ht="15" x14ac:dyDescent="0.25">
      <c r="D45" s="492" t="s">
        <v>157</v>
      </c>
      <c r="E45" s="482" t="str">
        <f>'Balance Sheet'!$C$40</f>
        <v>Members’ balances</v>
      </c>
      <c r="F45" s="482" t="str">
        <f>'Balance Sheet'!$G$37</f>
        <v>2023 UY</v>
      </c>
      <c r="G45" s="484">
        <f>INDEX('Balance Sheet'!$B$37:$L$59,MATCH('Direct validations'!E45,'Balance Sheet'!$C$37:$C$59,0),1)</f>
        <v>1</v>
      </c>
      <c r="H45" s="484" t="str">
        <f>HLOOKUP(F45,'Balance Sheet'!$B$37:$L$38,2,FALSE)</f>
        <v>C</v>
      </c>
      <c r="I45" s="485">
        <f>INDEX('Balance Sheet'!$B$37:$L$59,MATCH('Direct validations'!G45,'Balance Sheet'!$B$37:$B$59,0),MATCH('Direct validations'!H45,'Balance Sheet'!$B$38:$L$38,0))</f>
        <v>0</v>
      </c>
      <c r="J45" s="485">
        <f>INDEX('Balance Sheet'!$B$97:$L$119,MATCH('Direct validations'!G45,'Balance Sheet'!$B$97:$B$119,0),MATCH('Direct validations'!H45,'Balance Sheet'!$B$98:$L$98,0))</f>
        <v>0</v>
      </c>
      <c r="K45" s="493" t="s">
        <v>34</v>
      </c>
      <c r="L45" s="482" t="str">
        <f>'Statement of Change in members '!$C$17</f>
        <v>Members’ balances carried forward at 31 December</v>
      </c>
      <c r="M45" s="482" t="str">
        <f>'Statement of Change in members '!$G$7</f>
        <v>2023 UY</v>
      </c>
      <c r="N45" s="484">
        <f>INDEX('Statement of Change in members '!$B$7:$C$17,MATCH('Direct validations'!L45,'Statement of Change in members '!$C$7:$C$17,0),1)</f>
        <v>9</v>
      </c>
      <c r="O45" s="484" t="str">
        <f>HLOOKUP(M45,'Statement of Change in members '!$B$7:$L$8,2,FALSE)</f>
        <v>C</v>
      </c>
      <c r="P45" s="485">
        <f>INDEX('Statement of Change in members '!$B$7:$L$17,MATCH('Direct validations'!N45,'Statement of Change in members '!$B$7:$B$17,0),MATCH('Direct validations'!O45,'Statement of Change in members '!$B$8:$L$8,0))</f>
        <v>0</v>
      </c>
      <c r="Q45" s="485">
        <f>INDEX('Statement of Change in members '!$B$25:$L$35,MATCH('Direct validations'!N45,'Statement of Change in members '!$B$25:$B$35,0),MATCH('Direct validations'!O45,'Statement of Change in members '!$B$26:$L$26,0))</f>
        <v>0</v>
      </c>
      <c r="R45" s="482" t="str">
        <f t="shared" si="13"/>
        <v>Pass</v>
      </c>
      <c r="S45" s="494" t="str">
        <f t="shared" si="14"/>
        <v>Pass</v>
      </c>
      <c r="T45" s="482" t="s">
        <v>69</v>
      </c>
      <c r="U45" s="482">
        <f t="shared" si="12"/>
        <v>0</v>
      </c>
      <c r="V45" s="494">
        <f t="shared" si="12"/>
        <v>0</v>
      </c>
    </row>
    <row r="46" spans="4:22" ht="15" x14ac:dyDescent="0.25">
      <c r="D46" s="492" t="s">
        <v>157</v>
      </c>
      <c r="E46" s="482" t="str">
        <f>'Balance Sheet'!$C$40</f>
        <v>Members’ balances</v>
      </c>
      <c r="F46" s="482" t="str">
        <f>'Balance Sheet'!$H$37</f>
        <v>2022 UY</v>
      </c>
      <c r="G46" s="484">
        <f>INDEX('Balance Sheet'!$B$37:$L$59,MATCH('Direct validations'!E46,'Balance Sheet'!$C$37:$C$59,0),1)</f>
        <v>1</v>
      </c>
      <c r="H46" s="484" t="str">
        <f>HLOOKUP(F46,'Balance Sheet'!$B$37:$L$38,2,FALSE)</f>
        <v>D</v>
      </c>
      <c r="I46" s="485">
        <f>INDEX('Balance Sheet'!$B$37:$L$59,MATCH('Direct validations'!G46,'Balance Sheet'!$B$37:$B$59,0),MATCH('Direct validations'!H46,'Balance Sheet'!$B$38:$L$38,0))</f>
        <v>0</v>
      </c>
      <c r="J46" s="485">
        <f>INDEX('Balance Sheet'!$B$97:$L$119,MATCH('Direct validations'!G46,'Balance Sheet'!$B$97:$B$119,0),MATCH('Direct validations'!H46,'Balance Sheet'!$B$98:$L$98,0))</f>
        <v>0</v>
      </c>
      <c r="K46" s="493" t="s">
        <v>34</v>
      </c>
      <c r="L46" s="482" t="str">
        <f>'Statement of Change in members '!$C$17</f>
        <v>Members’ balances carried forward at 31 December</v>
      </c>
      <c r="M46" s="482" t="str">
        <f>'Statement of Change in members '!$H$7</f>
        <v>2022 UY</v>
      </c>
      <c r="N46" s="484">
        <f>INDEX('Statement of Change in members '!$B$7:$C$17,MATCH('Direct validations'!L46,'Statement of Change in members '!$C$7:$C$17,0),1)</f>
        <v>9</v>
      </c>
      <c r="O46" s="484" t="str">
        <f>HLOOKUP(M46,'Statement of Change in members '!$B$7:$L$8,2,FALSE)</f>
        <v>D</v>
      </c>
      <c r="P46" s="485">
        <f>INDEX('Statement of Change in members '!$B$7:$L$17,MATCH('Direct validations'!N46,'Statement of Change in members '!$B$7:$B$17,0),MATCH('Direct validations'!O46,'Statement of Change in members '!$B$8:$L$8,0))</f>
        <v>0</v>
      </c>
      <c r="Q46" s="485">
        <f>INDEX('Statement of Change in members '!$B$25:$L$35,MATCH('Direct validations'!N46,'Statement of Change in members '!$B$25:$B$35,0),MATCH('Direct validations'!O46,'Statement of Change in members '!$B$26:$L$26,0))</f>
        <v>0</v>
      </c>
      <c r="R46" s="482" t="str">
        <f t="shared" si="13"/>
        <v>Pass</v>
      </c>
      <c r="S46" s="494" t="str">
        <f t="shared" si="14"/>
        <v>Pass</v>
      </c>
      <c r="T46" s="482" t="s">
        <v>69</v>
      </c>
      <c r="U46" s="482">
        <f t="shared" si="12"/>
        <v>0</v>
      </c>
      <c r="V46" s="494">
        <f t="shared" si="12"/>
        <v>0</v>
      </c>
    </row>
    <row r="47" spans="4:22" ht="15" x14ac:dyDescent="0.25">
      <c r="D47" s="492" t="s">
        <v>157</v>
      </c>
      <c r="E47" s="482" t="str">
        <f>'Balance Sheet'!$C$40</f>
        <v>Members’ balances</v>
      </c>
      <c r="F47" s="482" t="str">
        <f>'Balance Sheet'!$I$37</f>
        <v>2021 UY</v>
      </c>
      <c r="G47" s="484">
        <f>INDEX('Balance Sheet'!$B$37:$L$59,MATCH('Direct validations'!E47,'Balance Sheet'!$C$37:$C$59,0),1)</f>
        <v>1</v>
      </c>
      <c r="H47" s="484" t="str">
        <f>HLOOKUP(F47,'Balance Sheet'!$B$37:$L$38,2,FALSE)</f>
        <v>E</v>
      </c>
      <c r="I47" s="485">
        <f>INDEX('Balance Sheet'!$B$37:$L$59,MATCH('Direct validations'!G47,'Balance Sheet'!$B$37:$B$59,0),MATCH('Direct validations'!H47,'Balance Sheet'!$B$38:$L$38,0))</f>
        <v>0</v>
      </c>
      <c r="J47" s="485">
        <f>INDEX('Balance Sheet'!$B$97:$L$119,MATCH('Direct validations'!G47,'Balance Sheet'!$B$97:$B$119,0),MATCH('Direct validations'!H47,'Balance Sheet'!$B$98:$L$98,0))</f>
        <v>0</v>
      </c>
      <c r="K47" s="493" t="s">
        <v>34</v>
      </c>
      <c r="L47" s="482" t="str">
        <f>'Statement of Change in members '!$C$17</f>
        <v>Members’ balances carried forward at 31 December</v>
      </c>
      <c r="M47" s="482" t="str">
        <f>'Statement of Change in members '!$I$7</f>
        <v>2021 UY</v>
      </c>
      <c r="N47" s="484">
        <f>INDEX('Statement of Change in members '!$B$7:$C$17,MATCH('Direct validations'!L47,'Statement of Change in members '!$C$7:$C$17,0),1)</f>
        <v>9</v>
      </c>
      <c r="O47" s="484" t="str">
        <f>HLOOKUP(M47,'Statement of Change in members '!$B$7:$L$8,2,FALSE)</f>
        <v>E</v>
      </c>
      <c r="P47" s="485">
        <f>INDEX('Statement of Change in members '!$B$7:$L$17,MATCH('Direct validations'!N47,'Statement of Change in members '!$B$7:$B$17,0),MATCH('Direct validations'!O47,'Statement of Change in members '!$B$8:$L$8,0))</f>
        <v>0</v>
      </c>
      <c r="Q47" s="485">
        <f>INDEX('Statement of Change in members '!$B$25:$L$35,MATCH('Direct validations'!N47,'Statement of Change in members '!$B$25:$B$35,0),MATCH('Direct validations'!O47,'Statement of Change in members '!$B$26:$L$26,0))</f>
        <v>0</v>
      </c>
      <c r="R47" s="482" t="str">
        <f t="shared" si="13"/>
        <v>Pass</v>
      </c>
      <c r="S47" s="494" t="str">
        <f t="shared" si="14"/>
        <v>Pass</v>
      </c>
      <c r="T47" s="482" t="s">
        <v>69</v>
      </c>
      <c r="U47" s="482">
        <f t="shared" si="12"/>
        <v>0</v>
      </c>
      <c r="V47" s="494">
        <f t="shared" si="12"/>
        <v>0</v>
      </c>
    </row>
    <row r="48" spans="4:22" ht="15" x14ac:dyDescent="0.25">
      <c r="D48" s="492" t="s">
        <v>157</v>
      </c>
      <c r="E48" s="482" t="str">
        <f>'Balance Sheet'!$C$40</f>
        <v>Members’ balances</v>
      </c>
      <c r="F48" s="482" t="str">
        <f>'Balance Sheet'!$J$37</f>
        <v>2020 UY</v>
      </c>
      <c r="G48" s="484">
        <f>INDEX('Balance Sheet'!$B$37:$L$59,MATCH('Direct validations'!E48,'Balance Sheet'!$C$37:$C$59,0),1)</f>
        <v>1</v>
      </c>
      <c r="H48" s="484" t="str">
        <f>HLOOKUP(F48,'Balance Sheet'!$B$37:$L$38,2,FALSE)</f>
        <v>F</v>
      </c>
      <c r="I48" s="485">
        <f>INDEX('Balance Sheet'!$B$37:$L$59,MATCH('Direct validations'!G48,'Balance Sheet'!$B$37:$B$59,0),MATCH('Direct validations'!H48,'Balance Sheet'!$B$38:$L$38,0))</f>
        <v>0</v>
      </c>
      <c r="J48" s="485">
        <f>INDEX('Balance Sheet'!$B$97:$L$119,MATCH('Direct validations'!G48,'Balance Sheet'!$B$97:$B$119,0),MATCH('Direct validations'!H48,'Balance Sheet'!$B$98:$L$98,0))</f>
        <v>0</v>
      </c>
      <c r="K48" s="493" t="s">
        <v>34</v>
      </c>
      <c r="L48" s="482" t="str">
        <f>'Statement of Change in members '!$C$17</f>
        <v>Members’ balances carried forward at 31 December</v>
      </c>
      <c r="M48" s="482" t="str">
        <f>'Statement of Change in members '!$J$7</f>
        <v>2020 UY</v>
      </c>
      <c r="N48" s="484">
        <f>INDEX('Statement of Change in members '!$B$7:$C$17,MATCH('Direct validations'!L48,'Statement of Change in members '!$C$7:$C$17,0),1)</f>
        <v>9</v>
      </c>
      <c r="O48" s="484" t="str">
        <f>HLOOKUP(M48,'Statement of Change in members '!$B$7:$L$8,2,FALSE)</f>
        <v>F</v>
      </c>
      <c r="P48" s="485">
        <f>INDEX('Statement of Change in members '!$B$7:$L$17,MATCH('Direct validations'!N48,'Statement of Change in members '!$B$7:$B$17,0),MATCH('Direct validations'!O48,'Statement of Change in members '!$B$8:$L$8,0))</f>
        <v>0</v>
      </c>
      <c r="Q48" s="485">
        <f>INDEX('Statement of Change in members '!$B$25:$L$35,MATCH('Direct validations'!N48,'Statement of Change in members '!$B$25:$B$35,0),MATCH('Direct validations'!O48,'Statement of Change in members '!$B$26:$L$26,0))</f>
        <v>0</v>
      </c>
      <c r="R48" s="482" t="str">
        <f t="shared" si="13"/>
        <v>Pass</v>
      </c>
      <c r="S48" s="494" t="str">
        <f t="shared" si="14"/>
        <v>Pass</v>
      </c>
      <c r="T48" s="482" t="s">
        <v>69</v>
      </c>
      <c r="U48" s="482">
        <f t="shared" si="12"/>
        <v>0</v>
      </c>
      <c r="V48" s="494">
        <f t="shared" si="12"/>
        <v>0</v>
      </c>
    </row>
    <row r="49" spans="4:22" ht="15" x14ac:dyDescent="0.25">
      <c r="D49" s="492" t="s">
        <v>157</v>
      </c>
      <c r="E49" s="482" t="str">
        <f>'Balance Sheet'!$C$40</f>
        <v>Members’ balances</v>
      </c>
      <c r="F49" s="482" t="str">
        <f>'Balance Sheet'!$K$37</f>
        <v>2019 UY</v>
      </c>
      <c r="G49" s="484">
        <f>INDEX('Balance Sheet'!$B$37:$L$59,MATCH('Direct validations'!E49,'Balance Sheet'!$C$37:$C$59,0),1)</f>
        <v>1</v>
      </c>
      <c r="H49" s="484" t="str">
        <f>HLOOKUP(F49,'Balance Sheet'!$B$37:$L$38,2,FALSE)</f>
        <v>G</v>
      </c>
      <c r="I49" s="485">
        <f>INDEX('Balance Sheet'!$B$37:$L$59,MATCH('Direct validations'!G49,'Balance Sheet'!$B$37:$B$59,0),MATCH('Direct validations'!H49,'Balance Sheet'!$B$38:$L$38,0))</f>
        <v>0</v>
      </c>
      <c r="J49" s="485">
        <f>INDEX('Balance Sheet'!$B$97:$L$119,MATCH('Direct validations'!G49,'Balance Sheet'!$B$97:$B$119,0),MATCH('Direct validations'!H49,'Balance Sheet'!$B$98:$L$98,0))</f>
        <v>0</v>
      </c>
      <c r="K49" s="493" t="s">
        <v>34</v>
      </c>
      <c r="L49" s="482" t="str">
        <f>'Statement of Change in members '!$C$17</f>
        <v>Members’ balances carried forward at 31 December</v>
      </c>
      <c r="M49" s="482" t="str">
        <f>'Statement of Change in members '!$K$7</f>
        <v>2019 UY</v>
      </c>
      <c r="N49" s="484">
        <f>INDEX('Statement of Change in members '!$B$7:$C$17,MATCH('Direct validations'!L49,'Statement of Change in members '!$C$7:$C$17,0),1)</f>
        <v>9</v>
      </c>
      <c r="O49" s="484" t="str">
        <f>HLOOKUP(M49,'Statement of Change in members '!$B$7:$L$8,2,FALSE)</f>
        <v>G</v>
      </c>
      <c r="P49" s="485">
        <f>INDEX('Statement of Change in members '!$B$7:$L$17,MATCH('Direct validations'!N49,'Statement of Change in members '!$B$7:$B$17,0),MATCH('Direct validations'!O49,'Statement of Change in members '!$B$8:$L$8,0))</f>
        <v>0</v>
      </c>
      <c r="Q49" s="485">
        <f>INDEX('Statement of Change in members '!$B$25:$L$35,MATCH('Direct validations'!N49,'Statement of Change in members '!$B$25:$B$35,0),MATCH('Direct validations'!O49,'Statement of Change in members '!$B$26:$L$26,0))</f>
        <v>0</v>
      </c>
      <c r="R49" s="482" t="str">
        <f t="shared" si="13"/>
        <v>Pass</v>
      </c>
      <c r="S49" s="494" t="str">
        <f t="shared" si="14"/>
        <v>Pass</v>
      </c>
      <c r="T49" s="482" t="s">
        <v>69</v>
      </c>
      <c r="U49" s="482">
        <f t="shared" si="12"/>
        <v>0</v>
      </c>
      <c r="V49" s="494">
        <f t="shared" si="12"/>
        <v>0</v>
      </c>
    </row>
    <row r="50" spans="4:22" ht="15" x14ac:dyDescent="0.25">
      <c r="D50" s="492" t="s">
        <v>157</v>
      </c>
      <c r="E50" s="482" t="str">
        <f>'Balance Sheet'!$C$40</f>
        <v>Members’ balances</v>
      </c>
      <c r="F50" s="482" t="str">
        <f>'Balance Sheet'!$L$37</f>
        <v>Total</v>
      </c>
      <c r="G50" s="484">
        <f>INDEX('Balance Sheet'!$B$37:$L$59,MATCH('Direct validations'!E50,'Balance Sheet'!$C$37:$C$59,0),1)</f>
        <v>1</v>
      </c>
      <c r="H50" s="484" t="str">
        <f>HLOOKUP(F50,'Balance Sheet'!$B$37:$L$38,2,FALSE)</f>
        <v>H</v>
      </c>
      <c r="I50" s="485">
        <f>INDEX('Balance Sheet'!$B$37:$L$59,MATCH('Direct validations'!G50,'Balance Sheet'!$B$37:$B$59,0),MATCH('Direct validations'!H50,'Balance Sheet'!$B$38:$L$38,0))</f>
        <v>0</v>
      </c>
      <c r="J50" s="485">
        <f>INDEX('Balance Sheet'!$B$97:$L$119,MATCH('Direct validations'!G50,'Balance Sheet'!$B$97:$B$119,0),MATCH('Direct validations'!H50,'Balance Sheet'!$B$98:$L$98,0))</f>
        <v>0</v>
      </c>
      <c r="K50" s="493" t="s">
        <v>34</v>
      </c>
      <c r="L50" s="482" t="str">
        <f>'Statement of Change in members '!$C$17</f>
        <v>Members’ balances carried forward at 31 December</v>
      </c>
      <c r="M50" s="482" t="str">
        <f>'Statement of Change in members '!$L$7</f>
        <v>Total</v>
      </c>
      <c r="N50" s="484">
        <f>INDEX('Statement of Change in members '!$B$7:$C$17,MATCH('Direct validations'!L50,'Statement of Change in members '!$C$7:$C$17,0),1)</f>
        <v>9</v>
      </c>
      <c r="O50" s="484" t="str">
        <f>HLOOKUP(M50,'Statement of Change in members '!$B$7:$L$8,2,FALSE)</f>
        <v>H</v>
      </c>
      <c r="P50" s="485">
        <f>INDEX('Statement of Change in members '!$B$7:$L$17,MATCH('Direct validations'!N50,'Statement of Change in members '!$B$7:$B$17,0),MATCH('Direct validations'!O50,'Statement of Change in members '!$B$8:$L$8,0))</f>
        <v>0</v>
      </c>
      <c r="Q50" s="485">
        <f>INDEX('Statement of Change in members '!$B$25:$L$35,MATCH('Direct validations'!N50,'Statement of Change in members '!$B$25:$B$35,0),MATCH('Direct validations'!O50,'Statement of Change in members '!$B$26:$L$26,0))</f>
        <v>0</v>
      </c>
      <c r="R50" s="482" t="str">
        <f t="shared" si="13"/>
        <v>Pass</v>
      </c>
      <c r="S50" s="494" t="str">
        <f t="shared" si="14"/>
        <v>Pass</v>
      </c>
      <c r="T50" s="482" t="s">
        <v>69</v>
      </c>
      <c r="U50" s="482">
        <f t="shared" si="12"/>
        <v>0</v>
      </c>
      <c r="V50" s="494">
        <f t="shared" si="12"/>
        <v>0</v>
      </c>
    </row>
    <row r="51" spans="4:22" x14ac:dyDescent="0.2">
      <c r="D51" s="490"/>
      <c r="I51" s="485"/>
      <c r="J51" s="485"/>
      <c r="P51" s="485"/>
      <c r="Q51" s="485"/>
      <c r="R51" s="482"/>
      <c r="S51" s="494"/>
      <c r="U51" s="482"/>
      <c r="V51" s="494"/>
    </row>
    <row r="52" spans="4:22" ht="15" x14ac:dyDescent="0.25">
      <c r="D52" s="492" t="s">
        <v>158</v>
      </c>
      <c r="E52" s="482" t="str">
        <f>'Balance Sheet'!$C$14</f>
        <v>Claims outstanding</v>
      </c>
      <c r="F52" s="482" t="str">
        <f>'Balance Sheet'!$E$37</f>
        <v>2025 UY</v>
      </c>
      <c r="G52" s="484">
        <f>INDEX('Balance Sheet'!$B$7:$L$30,MATCH('Direct validations'!E52,'Balance Sheet'!$C$7:$C$30,0),1)</f>
        <v>5</v>
      </c>
      <c r="H52" s="484" t="str">
        <f>HLOOKUP(F52,'Balance Sheet'!$B$7:$L$8,2,FALSE)</f>
        <v>A</v>
      </c>
      <c r="I52" s="485">
        <f>INDEX('Balance Sheet'!$B$7:$L$30,MATCH('Direct validations'!G52,'Balance Sheet'!$B$7:$B$30,0),MATCH('Direct validations'!H52,'Balance Sheet'!$B$8:$L$8,0))</f>
        <v>0</v>
      </c>
      <c r="J52" s="485">
        <f>INDEX('Balance Sheet'!$B$68:$L$91,MATCH('Direct validations'!G52,'Balance Sheet'!$B$68:$B$91,0),MATCH('Direct validations'!H52,'Balance Sheet'!$B$69:$L$69,0))</f>
        <v>0</v>
      </c>
      <c r="K52" s="493" t="s">
        <v>159</v>
      </c>
      <c r="L52" s="482" t="str">
        <f>'Financial Assets past due'!$C$18</f>
        <v>Reinsurers’ share of claims outstanding</v>
      </c>
      <c r="M52" s="482" t="str">
        <f>'Financial Assets past due'!$I$5</f>
        <v>Total</v>
      </c>
      <c r="N52" s="484">
        <f>INDEX('Financial Assets past due'!$B$4:$C$24,MATCH('Direct validations'!L52,'Financial Assets past due'!$C$4:$C$24,0),1)</f>
        <v>10</v>
      </c>
      <c r="O52" s="484" t="str">
        <f>HLOOKUP(M52,'Financial Assets past due'!$B$5:$I$7,3,FALSE)</f>
        <v>E</v>
      </c>
      <c r="P52" s="485">
        <f>INDEX('Financial Assets past due'!$B$4:$I$24,MATCH('Direct validations'!N52,'Financial Assets past due'!$B$4:$B$24,0),MATCH('Direct validations'!O52,'Financial Assets past due'!$B$7:$I$7,0))</f>
        <v>0</v>
      </c>
      <c r="Q52" s="485">
        <f>INDEX('Financial Assets past due'!$K$4:R$24,MATCH('Direct validations'!N52,'Financial Assets past due'!$K$4:$K$24,0),MATCH('Direct validations'!O52,'Financial Assets past due'!$K$7:$R$7,0))</f>
        <v>0</v>
      </c>
      <c r="R52" s="482" t="str">
        <f t="shared" ref="R52:R59" si="15">IF($T52="No",IF(I52=P52,"Pass","Fail"),IF(I52+P52=0,"Pass","Fail"))</f>
        <v>Pass</v>
      </c>
      <c r="S52" s="494" t="str">
        <f t="shared" ref="S52:S59" si="16">IF($T52="No",IF(J52=Q52,"Pass","Fail"),IF(J52+Q52=0,"Pass","Fail"))</f>
        <v>Pass</v>
      </c>
      <c r="T52" s="482" t="s">
        <v>69</v>
      </c>
      <c r="U52" s="482">
        <f t="shared" ref="U52:U59" si="17">IF(R52="Pass",0,1)</f>
        <v>0</v>
      </c>
      <c r="V52" s="494">
        <f t="shared" ref="V52:V59" si="18">IF(S52="Pass",0,1)</f>
        <v>0</v>
      </c>
    </row>
    <row r="53" spans="4:22" ht="15" x14ac:dyDescent="0.25">
      <c r="D53" s="492" t="s">
        <v>158</v>
      </c>
      <c r="E53" s="482" t="str">
        <f>'Balance Sheet'!$C$14</f>
        <v>Claims outstanding</v>
      </c>
      <c r="F53" s="482" t="str">
        <f>'Balance Sheet'!$F$37</f>
        <v>2024 UY</v>
      </c>
      <c r="G53" s="484">
        <f>INDEX('Balance Sheet'!$B$7:$L$30,MATCH('Direct validations'!E53,'Balance Sheet'!$C$7:$C$30,0),1)</f>
        <v>5</v>
      </c>
      <c r="H53" s="484" t="str">
        <f>HLOOKUP(F53,'Balance Sheet'!$B$7:$L$8,2,FALSE)</f>
        <v>B</v>
      </c>
      <c r="I53" s="485">
        <f>INDEX('Balance Sheet'!$B$7:$L$30,MATCH('Direct validations'!G53,'Balance Sheet'!$B$7:$B$30,0),MATCH('Direct validations'!H53,'Balance Sheet'!$B$8:$L$8,0))</f>
        <v>0</v>
      </c>
      <c r="J53" s="485">
        <f>INDEX('Balance Sheet'!$B$68:$L$91,MATCH('Direct validations'!G53,'Balance Sheet'!$B$68:$B$91,0),MATCH('Direct validations'!H53,'Balance Sheet'!$B$69:$L$69,0))</f>
        <v>0</v>
      </c>
      <c r="K53" s="493" t="s">
        <v>159</v>
      </c>
      <c r="L53" s="482" t="str">
        <f>'Financial Assets past due'!$C$41</f>
        <v>Reinsurers’ share of claims outstanding</v>
      </c>
      <c r="M53" s="482" t="str">
        <f>'Financial Assets past due'!$I$28</f>
        <v>Total</v>
      </c>
      <c r="N53" s="484">
        <f>INDEX('Financial Assets past due'!$B$27:$C$47,MATCH('Direct validations'!L53,'Financial Assets past due'!$C$27:$C$47,0),1)</f>
        <v>10</v>
      </c>
      <c r="O53" s="484" t="str">
        <f>HLOOKUP(M53,'Financial Assets past due'!$B$28:$I$30,3,FALSE)</f>
        <v>J</v>
      </c>
      <c r="P53" s="485">
        <f>INDEX('Financial Assets past due'!$B$27:$I$47,MATCH('Direct validations'!N53,'Financial Assets past due'!$B$27:$B$47,0),MATCH('Direct validations'!O53,'Financial Assets past due'!$B$30:$I$30,0))</f>
        <v>0</v>
      </c>
      <c r="Q53" s="485">
        <f>INDEX('Financial Assets past due'!$K$27:$R$47,MATCH('Direct validations'!N53,'Financial Assets past due'!$K$27:$K$47,0),MATCH('Direct validations'!O53,'Financial Assets past due'!$K$30:$R$30,0))</f>
        <v>0</v>
      </c>
      <c r="R53" s="482" t="str">
        <f t="shared" si="15"/>
        <v>Pass</v>
      </c>
      <c r="S53" s="494" t="str">
        <f t="shared" si="16"/>
        <v>Pass</v>
      </c>
      <c r="T53" s="482" t="s">
        <v>69</v>
      </c>
      <c r="U53" s="482">
        <f t="shared" si="17"/>
        <v>0</v>
      </c>
      <c r="V53" s="494">
        <f t="shared" si="18"/>
        <v>0</v>
      </c>
    </row>
    <row r="54" spans="4:22" ht="15" x14ac:dyDescent="0.25">
      <c r="D54" s="492" t="s">
        <v>158</v>
      </c>
      <c r="E54" s="482" t="str">
        <f>'Balance Sheet'!$C$14</f>
        <v>Claims outstanding</v>
      </c>
      <c r="F54" s="482" t="str">
        <f>'Balance Sheet'!$G$37</f>
        <v>2023 UY</v>
      </c>
      <c r="G54" s="484">
        <f>INDEX('Balance Sheet'!$B$7:$L$30,MATCH('Direct validations'!E54,'Balance Sheet'!$C$7:$C$30,0),1)</f>
        <v>5</v>
      </c>
      <c r="H54" s="484" t="str">
        <f>HLOOKUP(F54,'Balance Sheet'!$B$7:$L$8,2,FALSE)</f>
        <v>C</v>
      </c>
      <c r="I54" s="485">
        <f>INDEX('Balance Sheet'!$B$7:$L$30,MATCH('Direct validations'!G54,'Balance Sheet'!$B$7:$B$30,0),MATCH('Direct validations'!H54,'Balance Sheet'!$B$8:$L$8,0))</f>
        <v>0</v>
      </c>
      <c r="J54" s="485">
        <f>INDEX('Balance Sheet'!$B$68:$L$91,MATCH('Direct validations'!G54,'Balance Sheet'!$B$68:$B$91,0),MATCH('Direct validations'!H54,'Balance Sheet'!$B$69:$L$69,0))</f>
        <v>0</v>
      </c>
      <c r="K54" s="493" t="s">
        <v>159</v>
      </c>
      <c r="L54" s="482" t="str">
        <f>'Financial Assets past due'!$C$64</f>
        <v>Reinsurers’ share of claims outstanding</v>
      </c>
      <c r="M54" s="482" t="str">
        <f>'Financial Assets past due'!$I$51</f>
        <v>Total</v>
      </c>
      <c r="N54" s="484">
        <f>INDEX('Financial Assets past due'!$B$50:$C$70,MATCH('Direct validations'!L54,'Financial Assets past due'!$C$50:$C$70,0),1)</f>
        <v>10</v>
      </c>
      <c r="O54" s="484" t="str">
        <f>HLOOKUP(M54,'Financial Assets past due'!$B$51:$I$53,3,FALSE)</f>
        <v>O</v>
      </c>
      <c r="P54" s="485">
        <f>INDEX('Financial Assets past due'!$B$50:$I$70,MATCH('Direct validations'!N54,'Financial Assets past due'!$B$50:$B$70,0),MATCH('Direct validations'!O54,'Financial Assets past due'!$B$53:$I$53,0))</f>
        <v>0</v>
      </c>
      <c r="Q54" s="485">
        <f>INDEX('Financial Assets past due'!$K$50:$R$70,MATCH('Direct validations'!N54,'Financial Assets past due'!$K$50:$K$70,0),MATCH('Direct validations'!O54,'Financial Assets past due'!$K$53:$R$53,0))</f>
        <v>0</v>
      </c>
      <c r="R54" s="482" t="str">
        <f t="shared" si="15"/>
        <v>Pass</v>
      </c>
      <c r="S54" s="494" t="str">
        <f t="shared" si="16"/>
        <v>Pass</v>
      </c>
      <c r="T54" s="482" t="s">
        <v>69</v>
      </c>
      <c r="U54" s="482">
        <f t="shared" si="17"/>
        <v>0</v>
      </c>
      <c r="V54" s="494">
        <f t="shared" si="18"/>
        <v>0</v>
      </c>
    </row>
    <row r="55" spans="4:22" ht="15" x14ac:dyDescent="0.25">
      <c r="D55" s="492" t="s">
        <v>158</v>
      </c>
      <c r="E55" s="482" t="str">
        <f>'Balance Sheet'!$C$14</f>
        <v>Claims outstanding</v>
      </c>
      <c r="F55" s="482" t="str">
        <f>'Balance Sheet'!$H$37</f>
        <v>2022 UY</v>
      </c>
      <c r="G55" s="484">
        <f>INDEX('Balance Sheet'!$B$7:$L$30,MATCH('Direct validations'!E55,'Balance Sheet'!$C$7:$C$30,0),1)</f>
        <v>5</v>
      </c>
      <c r="H55" s="484" t="str">
        <f>HLOOKUP(F55,'Balance Sheet'!$B$7:$L$8,2,FALSE)</f>
        <v>D</v>
      </c>
      <c r="I55" s="485">
        <f>INDEX('Balance Sheet'!$B$7:$L$30,MATCH('Direct validations'!G55,'Balance Sheet'!$B$7:$B$30,0),MATCH('Direct validations'!H55,'Balance Sheet'!$B$8:$L$8,0))</f>
        <v>0</v>
      </c>
      <c r="J55" s="485">
        <f>INDEX('Balance Sheet'!$B$68:$L$91,MATCH('Direct validations'!G55,'Balance Sheet'!$B$68:$B$91,0),MATCH('Direct validations'!H55,'Balance Sheet'!$B$69:$L$69,0))</f>
        <v>0</v>
      </c>
      <c r="K55" s="493" t="s">
        <v>159</v>
      </c>
      <c r="L55" s="482" t="str">
        <f>'Financial Assets past due'!$C$87</f>
        <v>Reinsurers’ share of claims outstanding</v>
      </c>
      <c r="M55" s="482" t="str">
        <f>'Financial Assets past due'!$I$74</f>
        <v>Total</v>
      </c>
      <c r="N55" s="484">
        <f>INDEX('Financial Assets past due'!$B$73:$C$93,MATCH('Direct validations'!L55,'Financial Assets past due'!$C$73:$C$93,0),1)</f>
        <v>10</v>
      </c>
      <c r="O55" s="484" t="str">
        <f>HLOOKUP(M55,'Financial Assets past due'!$B$74:$I$76,3,FALSE)</f>
        <v>T</v>
      </c>
      <c r="P55" s="485">
        <f>INDEX('Financial Assets past due'!$B$73:$I$93,MATCH('Direct validations'!N55,'Financial Assets past due'!$B$73:$B$93,0),MATCH('Direct validations'!O55,'Financial Assets past due'!$B$76:$I$76,0))</f>
        <v>0</v>
      </c>
      <c r="Q55" s="485">
        <f>INDEX('Financial Assets past due'!$K$73:$R$93,MATCH('Direct validations'!N55,'Financial Assets past due'!$K$73:$K$93,0),MATCH('Direct validations'!O55,'Financial Assets past due'!$K$76:$R$76,0))</f>
        <v>0</v>
      </c>
      <c r="R55" s="482" t="str">
        <f t="shared" si="15"/>
        <v>Pass</v>
      </c>
      <c r="S55" s="494" t="str">
        <f t="shared" si="16"/>
        <v>Pass</v>
      </c>
      <c r="T55" s="482" t="s">
        <v>69</v>
      </c>
      <c r="U55" s="482">
        <f t="shared" si="17"/>
        <v>0</v>
      </c>
      <c r="V55" s="494">
        <f t="shared" si="18"/>
        <v>0</v>
      </c>
    </row>
    <row r="56" spans="4:22" ht="15" x14ac:dyDescent="0.25">
      <c r="D56" s="492" t="s">
        <v>158</v>
      </c>
      <c r="E56" s="482" t="str">
        <f>'Balance Sheet'!$C$14</f>
        <v>Claims outstanding</v>
      </c>
      <c r="F56" s="482" t="str">
        <f>'Balance Sheet'!$I$37</f>
        <v>2021 UY</v>
      </c>
      <c r="G56" s="484">
        <f>INDEX('Balance Sheet'!$B$7:$L$30,MATCH('Direct validations'!E56,'Balance Sheet'!$C$7:$C$30,0),1)</f>
        <v>5</v>
      </c>
      <c r="H56" s="484" t="str">
        <f>HLOOKUP(F56,'Balance Sheet'!$B$7:$L$8,2,FALSE)</f>
        <v>E</v>
      </c>
      <c r="I56" s="485">
        <f>INDEX('Balance Sheet'!$B$7:$L$30,MATCH('Direct validations'!G56,'Balance Sheet'!$B$7:$B$30,0),MATCH('Direct validations'!H56,'Balance Sheet'!$B$8:$L$8,0))</f>
        <v>0</v>
      </c>
      <c r="J56" s="485">
        <f>INDEX('Balance Sheet'!$B$68:$L$91,MATCH('Direct validations'!G56,'Balance Sheet'!$B$68:$B$91,0),MATCH('Direct validations'!H56,'Balance Sheet'!$B$69:$L$69,0))</f>
        <v>0</v>
      </c>
      <c r="K56" s="493" t="s">
        <v>159</v>
      </c>
      <c r="L56" s="482" t="str">
        <f>'Financial Assets past due'!$C$110</f>
        <v>Reinsurers’ share of claims outstanding</v>
      </c>
      <c r="M56" s="482" t="str">
        <f>'Financial Assets past due'!$I$97</f>
        <v>Total</v>
      </c>
      <c r="N56" s="484">
        <f>INDEX('Financial Assets past due'!$B$96:$C$116,MATCH('Direct validations'!L56,'Financial Assets past due'!$C$96:$C$116,0),1)</f>
        <v>10</v>
      </c>
      <c r="O56" s="484" t="str">
        <f>HLOOKUP(M56,'Financial Assets past due'!$B$97:$I$99,3,FALSE)</f>
        <v>Y</v>
      </c>
      <c r="P56" s="485">
        <f>INDEX('Financial Assets past due'!$B$96:$I$116,MATCH('Direct validations'!N56,'Financial Assets past due'!$B$96:$B$116,0),MATCH('Direct validations'!O56,'Financial Assets past due'!$B$99:$I$99,0))</f>
        <v>0</v>
      </c>
      <c r="Q56" s="485">
        <f>INDEX('Financial Assets past due'!$K$96:$R$116,MATCH('Direct validations'!N56,'Financial Assets past due'!$K$96:$K$116,0),MATCH('Direct validations'!O56,'Financial Assets past due'!$K$99:$R$99,0))</f>
        <v>0</v>
      </c>
      <c r="R56" s="482" t="str">
        <f t="shared" si="15"/>
        <v>Pass</v>
      </c>
      <c r="S56" s="494" t="str">
        <f t="shared" si="16"/>
        <v>Pass</v>
      </c>
      <c r="T56" s="482" t="s">
        <v>69</v>
      </c>
      <c r="U56" s="482">
        <f t="shared" si="17"/>
        <v>0</v>
      </c>
      <c r="V56" s="494">
        <f t="shared" si="18"/>
        <v>0</v>
      </c>
    </row>
    <row r="57" spans="4:22" ht="15" x14ac:dyDescent="0.25">
      <c r="D57" s="492" t="s">
        <v>158</v>
      </c>
      <c r="E57" s="482" t="str">
        <f>'Balance Sheet'!$C$14</f>
        <v>Claims outstanding</v>
      </c>
      <c r="F57" s="482" t="str">
        <f>'Balance Sheet'!$J$37</f>
        <v>2020 UY</v>
      </c>
      <c r="G57" s="484">
        <f>INDEX('Balance Sheet'!$B$7:$L$30,MATCH('Direct validations'!E57,'Balance Sheet'!$C$7:$C$30,0),1)</f>
        <v>5</v>
      </c>
      <c r="H57" s="484" t="str">
        <f>HLOOKUP(F57,'Balance Sheet'!$B$7:$L$8,2,FALSE)</f>
        <v>F</v>
      </c>
      <c r="I57" s="485">
        <f>INDEX('Balance Sheet'!$B$7:$L$30,MATCH('Direct validations'!G57,'Balance Sheet'!$B$7:$B$30,0),MATCH('Direct validations'!H57,'Balance Sheet'!$B$8:$L$8,0))</f>
        <v>0</v>
      </c>
      <c r="J57" s="485">
        <f>INDEX('Balance Sheet'!$B$68:$L$91,MATCH('Direct validations'!G57,'Balance Sheet'!$B$68:$B$91,0),MATCH('Direct validations'!H57,'Balance Sheet'!$B$69:$L$69,0))</f>
        <v>0</v>
      </c>
      <c r="K57" s="493" t="s">
        <v>159</v>
      </c>
      <c r="L57" s="482" t="str">
        <f>'Financial Assets past due'!$C$133</f>
        <v>Reinsurers’ share of claims outstanding</v>
      </c>
      <c r="M57" s="482" t="str">
        <f>'Financial Assets past due'!$I$120</f>
        <v>Total</v>
      </c>
      <c r="N57" s="484">
        <f>INDEX('Financial Assets past due'!$B$119:$C$139,MATCH('Direct validations'!L57,'Financial Assets past due'!$C$119:$C$139,0),1)</f>
        <v>10</v>
      </c>
      <c r="O57" s="484" t="str">
        <f>HLOOKUP(M57,'Financial Assets past due'!$B$120:$I$122,3,FALSE)</f>
        <v>AD</v>
      </c>
      <c r="P57" s="485">
        <f>INDEX('Financial Assets past due'!$B$119:$I$139,MATCH('Direct validations'!N57,'Financial Assets past due'!$B$119:$B$139,0),MATCH('Direct validations'!O57,'Financial Assets past due'!$B$122:$I$122,0))</f>
        <v>0</v>
      </c>
      <c r="Q57" s="485">
        <f>INDEX('Financial Assets past due'!$K$119:$R$139,MATCH('Direct validations'!N57,'Financial Assets past due'!$K$119:$K$139,0),MATCH('Direct validations'!O57,'Financial Assets past due'!$K$122:$R$122,0))</f>
        <v>0</v>
      </c>
      <c r="R57" s="482" t="str">
        <f t="shared" si="15"/>
        <v>Pass</v>
      </c>
      <c r="S57" s="494" t="str">
        <f t="shared" si="16"/>
        <v>Pass</v>
      </c>
      <c r="T57" s="482" t="s">
        <v>69</v>
      </c>
      <c r="U57" s="482">
        <f t="shared" si="17"/>
        <v>0</v>
      </c>
      <c r="V57" s="494">
        <f t="shared" si="18"/>
        <v>0</v>
      </c>
    </row>
    <row r="58" spans="4:22" ht="15" x14ac:dyDescent="0.25">
      <c r="D58" s="492" t="s">
        <v>158</v>
      </c>
      <c r="E58" s="482" t="str">
        <f>'Balance Sheet'!$C$14</f>
        <v>Claims outstanding</v>
      </c>
      <c r="F58" s="482" t="str">
        <f>'Balance Sheet'!$K$37</f>
        <v>2019 UY</v>
      </c>
      <c r="G58" s="484">
        <f>INDEX('Balance Sheet'!$B$7:$L$30,MATCH('Direct validations'!E58,'Balance Sheet'!$C$7:$C$30,0),1)</f>
        <v>5</v>
      </c>
      <c r="H58" s="484" t="str">
        <f>HLOOKUP(F58,'Balance Sheet'!$B$7:$L$8,2,FALSE)</f>
        <v>G</v>
      </c>
      <c r="I58" s="485">
        <f>INDEX('Balance Sheet'!$B$7:$L$30,MATCH('Direct validations'!G58,'Balance Sheet'!$B$7:$B$30,0),MATCH('Direct validations'!H58,'Balance Sheet'!$B$8:$L$8,0))</f>
        <v>0</v>
      </c>
      <c r="J58" s="485">
        <f>INDEX('Balance Sheet'!$B$68:$L$91,MATCH('Direct validations'!G58,'Balance Sheet'!$B$68:$B$91,0),MATCH('Direct validations'!H58,'Balance Sheet'!$B$69:$L$69,0))</f>
        <v>0</v>
      </c>
      <c r="K58" s="493" t="s">
        <v>159</v>
      </c>
      <c r="L58" s="482" t="str">
        <f>'Financial Assets past due'!$C$156</f>
        <v>Reinsurers’ share of claims outstanding</v>
      </c>
      <c r="M58" s="482" t="str">
        <f>'Financial Assets past due'!$I$143</f>
        <v>Total</v>
      </c>
      <c r="N58" s="484">
        <f>INDEX('Financial Assets past due'!$B$142:$C$162,MATCH('Direct validations'!L58,'Financial Assets past due'!$C$142:$C$162,0),1)</f>
        <v>10</v>
      </c>
      <c r="O58" s="484" t="str">
        <f>HLOOKUP(M58,'Financial Assets past due'!$B$143:$I$145,3,FALSE)</f>
        <v>AI</v>
      </c>
      <c r="P58" s="485">
        <f>INDEX('Financial Assets past due'!$B$142:$I$162,MATCH('Direct validations'!N58,'Financial Assets past due'!$B$142:$B$162,0),MATCH('Direct validations'!O58,'Financial Assets past due'!$B$145:$I$145,0))</f>
        <v>0</v>
      </c>
      <c r="Q58" s="485">
        <f>INDEX('Financial Assets past due'!$K$142:$R$162,MATCH('Direct validations'!N58,'Financial Assets past due'!$K$142:$K$162,0),MATCH('Direct validations'!O58,'Financial Assets past due'!$K$145:$R$145,0))</f>
        <v>0</v>
      </c>
      <c r="R58" s="482" t="str">
        <f t="shared" si="15"/>
        <v>Pass</v>
      </c>
      <c r="S58" s="494" t="str">
        <f t="shared" si="16"/>
        <v>Pass</v>
      </c>
      <c r="T58" s="482" t="s">
        <v>69</v>
      </c>
      <c r="U58" s="482">
        <f t="shared" si="17"/>
        <v>0</v>
      </c>
      <c r="V58" s="494">
        <f t="shared" si="18"/>
        <v>0</v>
      </c>
    </row>
    <row r="59" spans="4:22" ht="15" x14ac:dyDescent="0.25">
      <c r="D59" s="492" t="s">
        <v>158</v>
      </c>
      <c r="E59" s="482" t="str">
        <f>'Balance Sheet'!$C$14</f>
        <v>Claims outstanding</v>
      </c>
      <c r="F59" s="482" t="str">
        <f>'Balance Sheet'!$L$37</f>
        <v>Total</v>
      </c>
      <c r="G59" s="484">
        <f>INDEX('Balance Sheet'!$B$7:$L$30,MATCH('Direct validations'!E59,'Balance Sheet'!$C$7:$C$30,0),1)</f>
        <v>5</v>
      </c>
      <c r="H59" s="484" t="str">
        <f>HLOOKUP(F59,'Balance Sheet'!$B$7:$L$8,2,FALSE)</f>
        <v>H</v>
      </c>
      <c r="I59" s="485">
        <f>INDEX('Balance Sheet'!$B$7:$L$30,MATCH('Direct validations'!G59,'Balance Sheet'!$B$7:$B$30,0),MATCH('Direct validations'!H59,'Balance Sheet'!$B$8:$L$8,0))</f>
        <v>0</v>
      </c>
      <c r="J59" s="485">
        <f>INDEX('Balance Sheet'!$B$68:$L$91,MATCH('Direct validations'!G59,'Balance Sheet'!$B$68:$B$91,0),MATCH('Direct validations'!H59,'Balance Sheet'!$B$69:$L$69,0))</f>
        <v>0</v>
      </c>
      <c r="K59" s="493" t="s">
        <v>159</v>
      </c>
      <c r="L59" s="482" t="str">
        <f>'Financial Assets past due'!$C$179</f>
        <v>Reinsurers’ share of claims outstanding</v>
      </c>
      <c r="M59" s="482" t="str">
        <f>'Financial Assets past due'!$I$166</f>
        <v>Total</v>
      </c>
      <c r="N59" s="484">
        <f>INDEX('Financial Assets past due'!$B$165:$C$185,MATCH('Direct validations'!L59,'Financial Assets past due'!$C$165:$C$185,0),1)</f>
        <v>10</v>
      </c>
      <c r="O59" s="484" t="str">
        <f>HLOOKUP(M59,'Financial Assets past due'!$B$166:$I$168,3,FALSE)</f>
        <v>AN</v>
      </c>
      <c r="P59" s="485">
        <f>INDEX('Financial Assets past due'!$B$165:$I$185,MATCH('Direct validations'!N59,'Financial Assets past due'!$B$165:$B$185,0),MATCH('Direct validations'!O59,'Financial Assets past due'!$B$168:$I$168,0))</f>
        <v>0</v>
      </c>
      <c r="Q59" s="485">
        <f>INDEX('Financial Assets past due'!$K$165:$R$185,MATCH('Direct validations'!N59,'Financial Assets past due'!$K$165:$K$185,0),MATCH('Direct validations'!O59,'Financial Assets past due'!$K$168:$R$168,0))</f>
        <v>0</v>
      </c>
      <c r="R59" s="482" t="str">
        <f t="shared" si="15"/>
        <v>Pass</v>
      </c>
      <c r="S59" s="494" t="str">
        <f t="shared" si="16"/>
        <v>Pass</v>
      </c>
      <c r="T59" s="482" t="s">
        <v>69</v>
      </c>
      <c r="U59" s="482">
        <f t="shared" si="17"/>
        <v>0</v>
      </c>
      <c r="V59" s="494">
        <f t="shared" si="18"/>
        <v>0</v>
      </c>
    </row>
    <row r="60" spans="4:22" x14ac:dyDescent="0.2">
      <c r="D60" s="490"/>
      <c r="I60" s="485"/>
      <c r="J60" s="485"/>
      <c r="P60" s="485"/>
      <c r="Q60" s="485"/>
      <c r="R60" s="482"/>
      <c r="S60" s="494"/>
      <c r="U60" s="482"/>
      <c r="V60" s="494"/>
    </row>
    <row r="61" spans="4:22" ht="15" x14ac:dyDescent="0.25">
      <c r="D61" s="492" t="s">
        <v>158</v>
      </c>
      <c r="E61" s="482" t="str">
        <f>'Balance Sheet'!$C$17</f>
        <v>Debtors arising out of direct insurance operations</v>
      </c>
      <c r="F61" s="482" t="str">
        <f>'Balance Sheet'!$E$37</f>
        <v>2025 UY</v>
      </c>
      <c r="G61" s="484">
        <f>INDEX('Balance Sheet'!$B$7:$L$30,MATCH('Direct validations'!E61,'Balance Sheet'!$C$7:$C$30,0),1)</f>
        <v>7</v>
      </c>
      <c r="H61" s="484" t="str">
        <f>HLOOKUP(F61,'Balance Sheet'!$B$7:$L$8,2,FALSE)</f>
        <v>A</v>
      </c>
      <c r="I61" s="485">
        <f>INDEX('Balance Sheet'!$B$7:$L$30,MATCH('Direct validations'!G61,'Balance Sheet'!$B$7:$B$30,0),MATCH('Direct validations'!H61,'Balance Sheet'!$B$8:$L$8,0))</f>
        <v>0</v>
      </c>
      <c r="J61" s="485">
        <f>INDEX('Balance Sheet'!$B$68:$L$91,MATCH('Direct validations'!G61,'Balance Sheet'!$B$68:$B$91,0),MATCH('Direct validations'!H61,'Balance Sheet'!$B$69:$L$69,0))</f>
        <v>0</v>
      </c>
      <c r="K61" s="493" t="s">
        <v>159</v>
      </c>
      <c r="L61" s="482" t="str">
        <f>'Financial Assets past due'!$C$19</f>
        <v>Debtors arising out of direct insurance operations</v>
      </c>
      <c r="M61" s="482" t="str">
        <f>'Financial Assets past due'!$I$5</f>
        <v>Total</v>
      </c>
      <c r="N61" s="484">
        <f>INDEX('Financial Assets past due'!$B$4:$C$24,MATCH('Direct validations'!L61,'Financial Assets past due'!$C$4:$C$24,0),1)</f>
        <v>11</v>
      </c>
      <c r="O61" s="484" t="str">
        <f>HLOOKUP(M61,'Financial Assets past due'!$B$5:$I$7,3,FALSE)</f>
        <v>E</v>
      </c>
      <c r="P61" s="485">
        <f>INDEX('Financial Assets past due'!$B$4:$I$24,MATCH('Direct validations'!N61,'Financial Assets past due'!$B$4:$B$24,0),MATCH('Direct validations'!O61,'Financial Assets past due'!$B$7:$I$7,0))</f>
        <v>0</v>
      </c>
      <c r="Q61" s="485">
        <f>INDEX('Financial Assets past due'!$K$4:R$24,MATCH('Direct validations'!N61,'Financial Assets past due'!$K$4:$K$24,0),MATCH('Direct validations'!O61,'Financial Assets past due'!$K$7:$R$7,0))</f>
        <v>0</v>
      </c>
      <c r="R61" s="482" t="str">
        <f t="shared" ref="R61:R68" si="19">IF($T61="No",IF(I61=P61,"Pass","Fail"),IF(I61+P61=0,"Pass","Fail"))</f>
        <v>Pass</v>
      </c>
      <c r="S61" s="494" t="str">
        <f t="shared" ref="S61:S68" si="20">IF($T61="No",IF(J61=Q61,"Pass","Fail"),IF(J61+Q61=0,"Pass","Fail"))</f>
        <v>Pass</v>
      </c>
      <c r="T61" s="482" t="s">
        <v>69</v>
      </c>
      <c r="U61" s="482">
        <f t="shared" ref="U61:U68" si="21">IF(R61="Pass",0,1)</f>
        <v>0</v>
      </c>
      <c r="V61" s="494">
        <f t="shared" ref="V61:V68" si="22">IF(S61="Pass",0,1)</f>
        <v>0</v>
      </c>
    </row>
    <row r="62" spans="4:22" ht="15" x14ac:dyDescent="0.25">
      <c r="D62" s="492" t="s">
        <v>158</v>
      </c>
      <c r="E62" s="482" t="str">
        <f>'Balance Sheet'!$C$17</f>
        <v>Debtors arising out of direct insurance operations</v>
      </c>
      <c r="F62" s="482" t="str">
        <f>'Balance Sheet'!$F$37</f>
        <v>2024 UY</v>
      </c>
      <c r="G62" s="484">
        <f>INDEX('Balance Sheet'!$B$7:$L$30,MATCH('Direct validations'!E62,'Balance Sheet'!$C$7:$C$30,0),1)</f>
        <v>7</v>
      </c>
      <c r="H62" s="484" t="str">
        <f>HLOOKUP(F62,'Balance Sheet'!$B$7:$L$8,2,FALSE)</f>
        <v>B</v>
      </c>
      <c r="I62" s="485">
        <f>INDEX('Balance Sheet'!$B$7:$L$30,MATCH('Direct validations'!G62,'Balance Sheet'!$B$7:$B$30,0),MATCH('Direct validations'!H62,'Balance Sheet'!$B$8:$L$8,0))</f>
        <v>0</v>
      </c>
      <c r="J62" s="485">
        <f>INDEX('Balance Sheet'!$B$68:$L$91,MATCH('Direct validations'!G62,'Balance Sheet'!$B$68:$B$91,0),MATCH('Direct validations'!H62,'Balance Sheet'!$B$69:$L$69,0))</f>
        <v>0</v>
      </c>
      <c r="K62" s="493" t="s">
        <v>159</v>
      </c>
      <c r="L62" s="482" t="str">
        <f>'Financial Assets past due'!$C$42</f>
        <v>Debtors arising out of direct insurance operations</v>
      </c>
      <c r="M62" s="482" t="str">
        <f>'Financial Assets past due'!$I$28</f>
        <v>Total</v>
      </c>
      <c r="N62" s="484">
        <f>INDEX('Financial Assets past due'!$B$27:$C$47,MATCH('Direct validations'!L62,'Financial Assets past due'!$C$27:$C$47,0),1)</f>
        <v>11</v>
      </c>
      <c r="O62" s="484" t="str">
        <f>HLOOKUP(M62,'Financial Assets past due'!$B$28:$I$30,3,FALSE)</f>
        <v>J</v>
      </c>
      <c r="P62" s="485">
        <f>INDEX('Financial Assets past due'!$B$27:$I$47,MATCH('Direct validations'!N62,'Financial Assets past due'!$B$27:$B$47,0),MATCH('Direct validations'!O62,'Financial Assets past due'!$B$30:$I$30,0))</f>
        <v>0</v>
      </c>
      <c r="Q62" s="485">
        <f>INDEX('Financial Assets past due'!$K$27:$R$47,MATCH('Direct validations'!N62,'Financial Assets past due'!$K$27:$K$47,0),MATCH('Direct validations'!O62,'Financial Assets past due'!$K$30:$R$30,0))</f>
        <v>0</v>
      </c>
      <c r="R62" s="482" t="str">
        <f t="shared" si="19"/>
        <v>Pass</v>
      </c>
      <c r="S62" s="494" t="str">
        <f t="shared" si="20"/>
        <v>Pass</v>
      </c>
      <c r="T62" s="482" t="s">
        <v>69</v>
      </c>
      <c r="U62" s="482">
        <f t="shared" si="21"/>
        <v>0</v>
      </c>
      <c r="V62" s="494">
        <f t="shared" si="22"/>
        <v>0</v>
      </c>
    </row>
    <row r="63" spans="4:22" ht="15" x14ac:dyDescent="0.25">
      <c r="D63" s="492" t="s">
        <v>158</v>
      </c>
      <c r="E63" s="482" t="str">
        <f>'Balance Sheet'!$C$17</f>
        <v>Debtors arising out of direct insurance operations</v>
      </c>
      <c r="F63" s="482" t="str">
        <f>'Balance Sheet'!$G$37</f>
        <v>2023 UY</v>
      </c>
      <c r="G63" s="484">
        <f>INDEX('Balance Sheet'!$B$7:$L$30,MATCH('Direct validations'!E63,'Balance Sheet'!$C$7:$C$30,0),1)</f>
        <v>7</v>
      </c>
      <c r="H63" s="484" t="str">
        <f>HLOOKUP(F63,'Balance Sheet'!$B$7:$L$8,2,FALSE)</f>
        <v>C</v>
      </c>
      <c r="I63" s="485">
        <f>INDEX('Balance Sheet'!$B$7:$L$30,MATCH('Direct validations'!G63,'Balance Sheet'!$B$7:$B$30,0),MATCH('Direct validations'!H63,'Balance Sheet'!$B$8:$L$8,0))</f>
        <v>0</v>
      </c>
      <c r="J63" s="485">
        <f>INDEX('Balance Sheet'!$B$68:$L$91,MATCH('Direct validations'!G63,'Balance Sheet'!$B$68:$B$91,0),MATCH('Direct validations'!H63,'Balance Sheet'!$B$69:$L$69,0))</f>
        <v>0</v>
      </c>
      <c r="K63" s="493" t="s">
        <v>159</v>
      </c>
      <c r="L63" s="482" t="str">
        <f>'Financial Assets past due'!$C$65</f>
        <v>Debtors arising out of direct insurance operations</v>
      </c>
      <c r="M63" s="482" t="str">
        <f>'Financial Assets past due'!$I$51</f>
        <v>Total</v>
      </c>
      <c r="N63" s="484">
        <f>INDEX('Financial Assets past due'!$B$50:$C$70,MATCH('Direct validations'!L63,'Financial Assets past due'!$C$50:$C$70,0),1)</f>
        <v>11</v>
      </c>
      <c r="O63" s="484" t="str">
        <f>HLOOKUP(M63,'Financial Assets past due'!$B$51:$I$53,3,FALSE)</f>
        <v>O</v>
      </c>
      <c r="P63" s="485">
        <f>INDEX('Financial Assets past due'!$B$50:$I$70,MATCH('Direct validations'!N63,'Financial Assets past due'!$B$50:$B$70,0),MATCH('Direct validations'!O63,'Financial Assets past due'!$B$53:$I$53,0))</f>
        <v>0</v>
      </c>
      <c r="Q63" s="485">
        <f>INDEX('Financial Assets past due'!$K$50:$R$70,MATCH('Direct validations'!N63,'Financial Assets past due'!$K$50:$K$70,0),MATCH('Direct validations'!O63,'Financial Assets past due'!$K$53:$R$53,0))</f>
        <v>0</v>
      </c>
      <c r="R63" s="482" t="str">
        <f t="shared" si="19"/>
        <v>Pass</v>
      </c>
      <c r="S63" s="494" t="str">
        <f t="shared" si="20"/>
        <v>Pass</v>
      </c>
      <c r="T63" s="482" t="s">
        <v>69</v>
      </c>
      <c r="U63" s="482">
        <f t="shared" si="21"/>
        <v>0</v>
      </c>
      <c r="V63" s="494">
        <f t="shared" si="22"/>
        <v>0</v>
      </c>
    </row>
    <row r="64" spans="4:22" ht="15" x14ac:dyDescent="0.25">
      <c r="D64" s="492" t="s">
        <v>158</v>
      </c>
      <c r="E64" s="482" t="str">
        <f>'Balance Sheet'!$C$17</f>
        <v>Debtors arising out of direct insurance operations</v>
      </c>
      <c r="F64" s="482" t="str">
        <f>'Balance Sheet'!$H$37</f>
        <v>2022 UY</v>
      </c>
      <c r="G64" s="484">
        <f>INDEX('Balance Sheet'!$B$7:$L$30,MATCH('Direct validations'!E64,'Balance Sheet'!$C$7:$C$30,0),1)</f>
        <v>7</v>
      </c>
      <c r="H64" s="484" t="str">
        <f>HLOOKUP(F64,'Balance Sheet'!$B$7:$L$8,2,FALSE)</f>
        <v>D</v>
      </c>
      <c r="I64" s="485">
        <f>INDEX('Balance Sheet'!$B$7:$L$30,MATCH('Direct validations'!G64,'Balance Sheet'!$B$7:$B$30,0),MATCH('Direct validations'!H64,'Balance Sheet'!$B$8:$L$8,0))</f>
        <v>0</v>
      </c>
      <c r="J64" s="485">
        <f>INDEX('Balance Sheet'!$B$68:$L$91,MATCH('Direct validations'!G64,'Balance Sheet'!$B$68:$B$91,0),MATCH('Direct validations'!H64,'Balance Sheet'!$B$69:$L$69,0))</f>
        <v>0</v>
      </c>
      <c r="K64" s="493" t="s">
        <v>159</v>
      </c>
      <c r="L64" s="482" t="str">
        <f>'Financial Assets past due'!$C$88</f>
        <v>Debtors arising out of direct insurance operations</v>
      </c>
      <c r="M64" s="482" t="str">
        <f>'Financial Assets past due'!$I$74</f>
        <v>Total</v>
      </c>
      <c r="N64" s="484">
        <f>INDEX('Financial Assets past due'!$B$73:$C$93,MATCH('Direct validations'!L64,'Financial Assets past due'!$C$73:$C$93,0),1)</f>
        <v>11</v>
      </c>
      <c r="O64" s="484" t="str">
        <f>HLOOKUP(M64,'Financial Assets past due'!$B$74:$I$76,3,FALSE)</f>
        <v>T</v>
      </c>
      <c r="P64" s="485">
        <f>INDEX('Financial Assets past due'!$B$73:$I$93,MATCH('Direct validations'!N64,'Financial Assets past due'!$B$73:$B$93,0),MATCH('Direct validations'!O64,'Financial Assets past due'!$B$76:$I$76,0))</f>
        <v>0</v>
      </c>
      <c r="Q64" s="485">
        <f>INDEX('Financial Assets past due'!$K$73:$R$93,MATCH('Direct validations'!N64,'Financial Assets past due'!$K$73:$K$93,0),MATCH('Direct validations'!O64,'Financial Assets past due'!$K$76:$R$76,0))</f>
        <v>0</v>
      </c>
      <c r="R64" s="482" t="str">
        <f t="shared" si="19"/>
        <v>Pass</v>
      </c>
      <c r="S64" s="494" t="str">
        <f t="shared" si="20"/>
        <v>Pass</v>
      </c>
      <c r="T64" s="482" t="s">
        <v>69</v>
      </c>
      <c r="U64" s="482">
        <f t="shared" si="21"/>
        <v>0</v>
      </c>
      <c r="V64" s="494">
        <f t="shared" si="22"/>
        <v>0</v>
      </c>
    </row>
    <row r="65" spans="4:22" ht="15" x14ac:dyDescent="0.25">
      <c r="D65" s="492" t="s">
        <v>158</v>
      </c>
      <c r="E65" s="482" t="str">
        <f>'Balance Sheet'!$C$17</f>
        <v>Debtors arising out of direct insurance operations</v>
      </c>
      <c r="F65" s="482" t="str">
        <f>'Balance Sheet'!$I$37</f>
        <v>2021 UY</v>
      </c>
      <c r="G65" s="484">
        <f>INDEX('Balance Sheet'!$B$7:$L$30,MATCH('Direct validations'!E65,'Balance Sheet'!$C$7:$C$30,0),1)</f>
        <v>7</v>
      </c>
      <c r="H65" s="484" t="str">
        <f>HLOOKUP(F65,'Balance Sheet'!$B$7:$L$8,2,FALSE)</f>
        <v>E</v>
      </c>
      <c r="I65" s="485">
        <f>INDEX('Balance Sheet'!$B$7:$L$30,MATCH('Direct validations'!G65,'Balance Sheet'!$B$7:$B$30,0),MATCH('Direct validations'!H65,'Balance Sheet'!$B$8:$L$8,0))</f>
        <v>0</v>
      </c>
      <c r="J65" s="485">
        <f>INDEX('Balance Sheet'!$B$68:$L$91,MATCH('Direct validations'!G65,'Balance Sheet'!$B$68:$B$91,0),MATCH('Direct validations'!H65,'Balance Sheet'!$B$69:$L$69,0))</f>
        <v>0</v>
      </c>
      <c r="K65" s="493" t="s">
        <v>159</v>
      </c>
      <c r="L65" s="482" t="str">
        <f>'Financial Assets past due'!$C$111</f>
        <v>Debtors arising out of direct insurance operations</v>
      </c>
      <c r="M65" s="482" t="str">
        <f>'Financial Assets past due'!$I$97</f>
        <v>Total</v>
      </c>
      <c r="N65" s="484">
        <f>INDEX('Financial Assets past due'!$B$96:$C$116,MATCH('Direct validations'!L65,'Financial Assets past due'!$C$96:$C$116,0),1)</f>
        <v>11</v>
      </c>
      <c r="O65" s="484" t="str">
        <f>HLOOKUP(M65,'Financial Assets past due'!$B$97:$I$99,3,FALSE)</f>
        <v>Y</v>
      </c>
      <c r="P65" s="485">
        <f>INDEX('Financial Assets past due'!$B$96:$I$116,MATCH('Direct validations'!N65,'Financial Assets past due'!$B$96:$B$116,0),MATCH('Direct validations'!O65,'Financial Assets past due'!$B$99:$I$99,0))</f>
        <v>0</v>
      </c>
      <c r="Q65" s="485">
        <f>INDEX('Financial Assets past due'!$K$96:$R$116,MATCH('Direct validations'!N65,'Financial Assets past due'!$K$96:$K$116,0),MATCH('Direct validations'!O65,'Financial Assets past due'!$K$99:$R$99,0))</f>
        <v>0</v>
      </c>
      <c r="R65" s="482" t="str">
        <f t="shared" si="19"/>
        <v>Pass</v>
      </c>
      <c r="S65" s="494" t="str">
        <f t="shared" si="20"/>
        <v>Pass</v>
      </c>
      <c r="T65" s="482" t="s">
        <v>69</v>
      </c>
      <c r="U65" s="482">
        <f t="shared" si="21"/>
        <v>0</v>
      </c>
      <c r="V65" s="494">
        <f t="shared" si="22"/>
        <v>0</v>
      </c>
    </row>
    <row r="66" spans="4:22" ht="15" x14ac:dyDescent="0.25">
      <c r="D66" s="492" t="s">
        <v>158</v>
      </c>
      <c r="E66" s="482" t="str">
        <f>'Balance Sheet'!$C$17</f>
        <v>Debtors arising out of direct insurance operations</v>
      </c>
      <c r="F66" s="482" t="str">
        <f>'Balance Sheet'!$J$37</f>
        <v>2020 UY</v>
      </c>
      <c r="G66" s="484">
        <f>INDEX('Balance Sheet'!$B$7:$L$30,MATCH('Direct validations'!E66,'Balance Sheet'!$C$7:$C$30,0),1)</f>
        <v>7</v>
      </c>
      <c r="H66" s="484" t="str">
        <f>HLOOKUP(F66,'Balance Sheet'!$B$7:$L$8,2,FALSE)</f>
        <v>F</v>
      </c>
      <c r="I66" s="485">
        <f>INDEX('Balance Sheet'!$B$7:$L$30,MATCH('Direct validations'!G66,'Balance Sheet'!$B$7:$B$30,0),MATCH('Direct validations'!H66,'Balance Sheet'!$B$8:$L$8,0))</f>
        <v>0</v>
      </c>
      <c r="J66" s="485">
        <f>INDEX('Balance Sheet'!$B$68:$L$91,MATCH('Direct validations'!G66,'Balance Sheet'!$B$68:$B$91,0),MATCH('Direct validations'!H66,'Balance Sheet'!$B$69:$L$69,0))</f>
        <v>0</v>
      </c>
      <c r="K66" s="493" t="s">
        <v>159</v>
      </c>
      <c r="L66" s="482" t="str">
        <f>'Financial Assets past due'!$C$134</f>
        <v>Debtors arising out of direct insurance operations</v>
      </c>
      <c r="M66" s="482" t="str">
        <f>'Financial Assets past due'!$I$120</f>
        <v>Total</v>
      </c>
      <c r="N66" s="484">
        <f>INDEX('Financial Assets past due'!$B$119:$C$139,MATCH('Direct validations'!L66,'Financial Assets past due'!$C$119:$C$139,0),1)</f>
        <v>11</v>
      </c>
      <c r="O66" s="484" t="str">
        <f>HLOOKUP(M66,'Financial Assets past due'!$B$120:$I$122,3,FALSE)</f>
        <v>AD</v>
      </c>
      <c r="P66" s="485">
        <f>INDEX('Financial Assets past due'!$B$119:$I$139,MATCH('Direct validations'!N66,'Financial Assets past due'!$B$119:$B$139,0),MATCH('Direct validations'!O66,'Financial Assets past due'!$B$122:$I$122,0))</f>
        <v>0</v>
      </c>
      <c r="Q66" s="485">
        <f>INDEX('Financial Assets past due'!$K$119:$R$139,MATCH('Direct validations'!N66,'Financial Assets past due'!$K$119:$K$139,0),MATCH('Direct validations'!O66,'Financial Assets past due'!$K$122:$R$122,0))</f>
        <v>0</v>
      </c>
      <c r="R66" s="482" t="str">
        <f t="shared" si="19"/>
        <v>Pass</v>
      </c>
      <c r="S66" s="494" t="str">
        <f t="shared" si="20"/>
        <v>Pass</v>
      </c>
      <c r="T66" s="482" t="s">
        <v>69</v>
      </c>
      <c r="U66" s="482">
        <f t="shared" si="21"/>
        <v>0</v>
      </c>
      <c r="V66" s="494">
        <f t="shared" si="22"/>
        <v>0</v>
      </c>
    </row>
    <row r="67" spans="4:22" ht="15" x14ac:dyDescent="0.25">
      <c r="D67" s="492" t="s">
        <v>158</v>
      </c>
      <c r="E67" s="482" t="str">
        <f>'Balance Sheet'!$C$17</f>
        <v>Debtors arising out of direct insurance operations</v>
      </c>
      <c r="F67" s="482" t="str">
        <f>'Balance Sheet'!$K$37</f>
        <v>2019 UY</v>
      </c>
      <c r="G67" s="484">
        <f>INDEX('Balance Sheet'!$B$7:$L$30,MATCH('Direct validations'!E67,'Balance Sheet'!$C$7:$C$30,0),1)</f>
        <v>7</v>
      </c>
      <c r="H67" s="484" t="str">
        <f>HLOOKUP(F67,'Balance Sheet'!$B$7:$L$8,2,FALSE)</f>
        <v>G</v>
      </c>
      <c r="I67" s="485">
        <f>INDEX('Balance Sheet'!$B$7:$L$30,MATCH('Direct validations'!G67,'Balance Sheet'!$B$7:$B$30,0),MATCH('Direct validations'!H67,'Balance Sheet'!$B$8:$L$8,0))</f>
        <v>0</v>
      </c>
      <c r="J67" s="485">
        <f>INDEX('Balance Sheet'!$B$68:$L$91,MATCH('Direct validations'!G67,'Balance Sheet'!$B$68:$B$91,0),MATCH('Direct validations'!H67,'Balance Sheet'!$B$69:$L$69,0))</f>
        <v>0</v>
      </c>
      <c r="K67" s="493" t="s">
        <v>159</v>
      </c>
      <c r="L67" s="482" t="str">
        <f>'Financial Assets past due'!$C$157</f>
        <v>Debtors arising out of direct insurance operations</v>
      </c>
      <c r="M67" s="482" t="str">
        <f>'Financial Assets past due'!$I$143</f>
        <v>Total</v>
      </c>
      <c r="N67" s="484">
        <f>INDEX('Financial Assets past due'!$B$142:$C$162,MATCH('Direct validations'!L67,'Financial Assets past due'!$C$142:$C$162,0),1)</f>
        <v>11</v>
      </c>
      <c r="O67" s="484" t="str">
        <f>HLOOKUP(M67,'Financial Assets past due'!$B$143:$I$145,3,FALSE)</f>
        <v>AI</v>
      </c>
      <c r="P67" s="485">
        <f>INDEX('Financial Assets past due'!$B$142:$I$162,MATCH('Direct validations'!N67,'Financial Assets past due'!$B$142:$B$162,0),MATCH('Direct validations'!O67,'Financial Assets past due'!$B$145:$I$145,0))</f>
        <v>0</v>
      </c>
      <c r="Q67" s="485">
        <f>INDEX('Financial Assets past due'!$K$142:$R$162,MATCH('Direct validations'!N67,'Financial Assets past due'!$K$142:$K$162,0),MATCH('Direct validations'!O67,'Financial Assets past due'!$K$145:$R$145,0))</f>
        <v>0</v>
      </c>
      <c r="R67" s="482" t="str">
        <f t="shared" si="19"/>
        <v>Pass</v>
      </c>
      <c r="S67" s="494" t="str">
        <f t="shared" si="20"/>
        <v>Pass</v>
      </c>
      <c r="T67" s="482" t="s">
        <v>69</v>
      </c>
      <c r="U67" s="482">
        <f t="shared" si="21"/>
        <v>0</v>
      </c>
      <c r="V67" s="494">
        <f t="shared" si="22"/>
        <v>0</v>
      </c>
    </row>
    <row r="68" spans="4:22" ht="15" x14ac:dyDescent="0.25">
      <c r="D68" s="492" t="s">
        <v>158</v>
      </c>
      <c r="E68" s="482" t="str">
        <f>'Balance Sheet'!$C$17</f>
        <v>Debtors arising out of direct insurance operations</v>
      </c>
      <c r="F68" s="482" t="str">
        <f>'Balance Sheet'!$L$37</f>
        <v>Total</v>
      </c>
      <c r="G68" s="484">
        <f>INDEX('Balance Sheet'!$B$7:$L$30,MATCH('Direct validations'!E68,'Balance Sheet'!$C$7:$C$30,0),1)</f>
        <v>7</v>
      </c>
      <c r="H68" s="484" t="str">
        <f>HLOOKUP(F68,'Balance Sheet'!$B$7:$L$8,2,FALSE)</f>
        <v>H</v>
      </c>
      <c r="I68" s="485">
        <f>INDEX('Balance Sheet'!$B$7:$L$30,MATCH('Direct validations'!G68,'Balance Sheet'!$B$7:$B$30,0),MATCH('Direct validations'!H68,'Balance Sheet'!$B$8:$L$8,0))</f>
        <v>0</v>
      </c>
      <c r="J68" s="485">
        <f>INDEX('Balance Sheet'!$B$68:$L$91,MATCH('Direct validations'!G68,'Balance Sheet'!$B$68:$B$91,0),MATCH('Direct validations'!H68,'Balance Sheet'!$B$69:$L$69,0))</f>
        <v>0</v>
      </c>
      <c r="K68" s="493" t="s">
        <v>159</v>
      </c>
      <c r="L68" s="482" t="str">
        <f>'Financial Assets past due'!$C$180</f>
        <v>Debtors arising out of direct insurance operations</v>
      </c>
      <c r="M68" s="482" t="str">
        <f>'Financial Assets past due'!$I$166</f>
        <v>Total</v>
      </c>
      <c r="N68" s="484">
        <f>INDEX('Financial Assets past due'!$B$165:$C$185,MATCH('Direct validations'!L68,'Financial Assets past due'!$C$165:$C$185,0),1)</f>
        <v>11</v>
      </c>
      <c r="O68" s="484" t="str">
        <f>HLOOKUP(M68,'Financial Assets past due'!$B$166:$I$168,3,FALSE)</f>
        <v>AN</v>
      </c>
      <c r="P68" s="485">
        <f>INDEX('Financial Assets past due'!$B$165:$I$185,MATCH('Direct validations'!N68,'Financial Assets past due'!$B$165:$B$185,0),MATCH('Direct validations'!O68,'Financial Assets past due'!$B$168:$I$168,0))</f>
        <v>0</v>
      </c>
      <c r="Q68" s="485">
        <f>INDEX('Financial Assets past due'!$K$165:$R$185,MATCH('Direct validations'!N68,'Financial Assets past due'!$K$165:$K$185,0),MATCH('Direct validations'!O68,'Financial Assets past due'!$K$168:$R$168,0))</f>
        <v>0</v>
      </c>
      <c r="R68" s="482" t="str">
        <f t="shared" si="19"/>
        <v>Pass</v>
      </c>
      <c r="S68" s="494" t="str">
        <f t="shared" si="20"/>
        <v>Pass</v>
      </c>
      <c r="T68" s="482" t="s">
        <v>69</v>
      </c>
      <c r="U68" s="482">
        <f t="shared" si="21"/>
        <v>0</v>
      </c>
      <c r="V68" s="494">
        <f t="shared" si="22"/>
        <v>0</v>
      </c>
    </row>
    <row r="69" spans="4:22" ht="15" x14ac:dyDescent="0.25">
      <c r="D69" s="492"/>
      <c r="E69" s="482"/>
      <c r="F69" s="482"/>
      <c r="G69" s="484"/>
      <c r="H69" s="484"/>
      <c r="I69" s="485"/>
      <c r="J69" s="485"/>
      <c r="K69" s="493"/>
      <c r="L69" s="482"/>
      <c r="M69" s="482"/>
      <c r="N69" s="484"/>
      <c r="O69" s="484"/>
      <c r="P69" s="485"/>
      <c r="Q69" s="485"/>
      <c r="R69" s="482"/>
      <c r="S69" s="494"/>
      <c r="T69" s="482"/>
      <c r="U69" s="482"/>
      <c r="V69" s="494"/>
    </row>
    <row r="70" spans="4:22" ht="15" x14ac:dyDescent="0.25">
      <c r="D70" s="492" t="s">
        <v>158</v>
      </c>
      <c r="E70" s="482" t="str">
        <f>'Balance Sheet'!$C$18</f>
        <v>Debtors arising out of reinsurance operations</v>
      </c>
      <c r="F70" s="482" t="str">
        <f>'Balance Sheet'!$E$37</f>
        <v>2025 UY</v>
      </c>
      <c r="G70" s="484">
        <f>INDEX('Balance Sheet'!$B$7:$L$30,MATCH('Direct validations'!E70,'Balance Sheet'!$C$7:$C$30,0),1)</f>
        <v>8</v>
      </c>
      <c r="H70" s="484" t="str">
        <f>HLOOKUP(F70,'Balance Sheet'!$B$7:$L$8,2,FALSE)</f>
        <v>A</v>
      </c>
      <c r="I70" s="485">
        <f>INDEX('Balance Sheet'!$B$7:$L$30,MATCH('Direct validations'!G70,'Balance Sheet'!$B$7:$B$30,0),MATCH('Direct validations'!H70,'Balance Sheet'!$B$8:$L$8,0))</f>
        <v>0</v>
      </c>
      <c r="J70" s="485">
        <f>INDEX('Balance Sheet'!$B$68:$L$91,MATCH('Direct validations'!G70,'Balance Sheet'!$B$68:$B$91,0),MATCH('Direct validations'!H70,'Balance Sheet'!$B$69:$L$69,0))</f>
        <v>0</v>
      </c>
      <c r="K70" s="493" t="s">
        <v>159</v>
      </c>
      <c r="L70" s="482" t="str">
        <f>'Financial Assets past due'!$C$20</f>
        <v>Debtors arising out of reinsurance operations</v>
      </c>
      <c r="M70" s="482" t="str">
        <f>'Financial Assets past due'!$I$5</f>
        <v>Total</v>
      </c>
      <c r="N70" s="484">
        <f>INDEX('Financial Assets past due'!$B$4:$C$24,MATCH('Direct validations'!L70,'Financial Assets past due'!$C$4:$C$24,0),1)</f>
        <v>12</v>
      </c>
      <c r="O70" s="484" t="str">
        <f>HLOOKUP(M70,'Financial Assets past due'!$B$5:$I$7,3,FALSE)</f>
        <v>E</v>
      </c>
      <c r="P70" s="485">
        <f>INDEX('Financial Assets past due'!$B$4:$I$24,MATCH('Direct validations'!N70,'Financial Assets past due'!$B$4:$B$24,0),MATCH('Direct validations'!O70,'Financial Assets past due'!$B$7:$I$7,0))</f>
        <v>0</v>
      </c>
      <c r="Q70" s="485">
        <f>INDEX('Financial Assets past due'!$K$4:R$24,MATCH('Direct validations'!N70,'Financial Assets past due'!$K$4:$K$24,0),MATCH('Direct validations'!O70,'Financial Assets past due'!$K$7:$R$7,0))</f>
        <v>0</v>
      </c>
      <c r="R70" s="482" t="str">
        <f t="shared" ref="R70:R77" si="23">IF($T70="No",IF(I70=P70,"Pass","Fail"),IF(I70+P70=0,"Pass","Fail"))</f>
        <v>Pass</v>
      </c>
      <c r="S70" s="494" t="str">
        <f t="shared" ref="S70:S77" si="24">IF($T70="No",IF(J70=Q70,"Pass","Fail"),IF(J70+Q70=0,"Pass","Fail"))</f>
        <v>Pass</v>
      </c>
      <c r="T70" s="482" t="s">
        <v>69</v>
      </c>
      <c r="U70" s="482">
        <f t="shared" ref="U70:V77" si="25">IF(R70="Pass",0,1)</f>
        <v>0</v>
      </c>
      <c r="V70" s="494">
        <f t="shared" si="25"/>
        <v>0</v>
      </c>
    </row>
    <row r="71" spans="4:22" ht="15" x14ac:dyDescent="0.25">
      <c r="D71" s="492" t="s">
        <v>158</v>
      </c>
      <c r="E71" s="482" t="str">
        <f>'Balance Sheet'!$C$18</f>
        <v>Debtors arising out of reinsurance operations</v>
      </c>
      <c r="F71" s="482" t="str">
        <f>'Balance Sheet'!$F$37</f>
        <v>2024 UY</v>
      </c>
      <c r="G71" s="484">
        <f>INDEX('Balance Sheet'!$B$7:$L$30,MATCH('Direct validations'!E71,'Balance Sheet'!$C$7:$C$30,0),1)</f>
        <v>8</v>
      </c>
      <c r="H71" s="484" t="str">
        <f>HLOOKUP(F71,'Balance Sheet'!$B$7:$L$8,2,FALSE)</f>
        <v>B</v>
      </c>
      <c r="I71" s="485">
        <f>INDEX('Balance Sheet'!$B$7:$L$30,MATCH('Direct validations'!G71,'Balance Sheet'!$B$7:$B$30,0),MATCH('Direct validations'!H71,'Balance Sheet'!$B$8:$L$8,0))</f>
        <v>0</v>
      </c>
      <c r="J71" s="485">
        <f>INDEX('Balance Sheet'!$B$68:$L$91,MATCH('Direct validations'!G71,'Balance Sheet'!$B$68:$B$91,0),MATCH('Direct validations'!H71,'Balance Sheet'!$B$69:$L$69,0))</f>
        <v>0</v>
      </c>
      <c r="K71" s="493" t="s">
        <v>159</v>
      </c>
      <c r="L71" s="482" t="str">
        <f>'Financial Assets past due'!$C$43</f>
        <v>Debtors arising out of reinsurance operations</v>
      </c>
      <c r="M71" s="482" t="str">
        <f>'Financial Assets past due'!$I$28</f>
        <v>Total</v>
      </c>
      <c r="N71" s="484">
        <f>INDEX('Financial Assets past due'!$B$27:$C$47,MATCH('Direct validations'!L71,'Financial Assets past due'!$C$27:$C$47,0),1)</f>
        <v>12</v>
      </c>
      <c r="O71" s="484" t="str">
        <f>HLOOKUP(M71,'Financial Assets past due'!$B$28:$I$30,3,FALSE)</f>
        <v>J</v>
      </c>
      <c r="P71" s="485">
        <f>INDEX('Financial Assets past due'!$B$27:$I$47,MATCH('Direct validations'!N71,'Financial Assets past due'!$B$27:$B$47,0),MATCH('Direct validations'!O71,'Financial Assets past due'!$B$30:$I$30,0))</f>
        <v>0</v>
      </c>
      <c r="Q71" s="485">
        <f>INDEX('Financial Assets past due'!$K$27:$R$47,MATCH('Direct validations'!N71,'Financial Assets past due'!$K$27:$K$47,0),MATCH('Direct validations'!O71,'Financial Assets past due'!$K$30:$R$30,0))</f>
        <v>0</v>
      </c>
      <c r="R71" s="482" t="str">
        <f t="shared" si="23"/>
        <v>Pass</v>
      </c>
      <c r="S71" s="494" t="str">
        <f t="shared" si="24"/>
        <v>Pass</v>
      </c>
      <c r="T71" s="482" t="s">
        <v>69</v>
      </c>
      <c r="U71" s="482">
        <f t="shared" si="25"/>
        <v>0</v>
      </c>
      <c r="V71" s="494">
        <f t="shared" si="25"/>
        <v>0</v>
      </c>
    </row>
    <row r="72" spans="4:22" ht="15" x14ac:dyDescent="0.25">
      <c r="D72" s="492" t="s">
        <v>158</v>
      </c>
      <c r="E72" s="482" t="str">
        <f>'Balance Sheet'!$C$18</f>
        <v>Debtors arising out of reinsurance operations</v>
      </c>
      <c r="F72" s="482" t="str">
        <f>'Balance Sheet'!$G$37</f>
        <v>2023 UY</v>
      </c>
      <c r="G72" s="484">
        <f>INDEX('Balance Sheet'!$B$7:$L$30,MATCH('Direct validations'!E72,'Balance Sheet'!$C$7:$C$30,0),1)</f>
        <v>8</v>
      </c>
      <c r="H72" s="484" t="str">
        <f>HLOOKUP(F72,'Balance Sheet'!$B$7:$L$8,2,FALSE)</f>
        <v>C</v>
      </c>
      <c r="I72" s="485">
        <f>INDEX('Balance Sheet'!$B$7:$L$30,MATCH('Direct validations'!G72,'Balance Sheet'!$B$7:$B$30,0),MATCH('Direct validations'!H72,'Balance Sheet'!$B$8:$L$8,0))</f>
        <v>0</v>
      </c>
      <c r="J72" s="485">
        <f>INDEX('Balance Sheet'!$B$68:$L$91,MATCH('Direct validations'!G72,'Balance Sheet'!$B$68:$B$91,0),MATCH('Direct validations'!H72,'Balance Sheet'!$B$69:$L$69,0))</f>
        <v>0</v>
      </c>
      <c r="K72" s="493" t="s">
        <v>159</v>
      </c>
      <c r="L72" s="482" t="str">
        <f>'Financial Assets past due'!$C$66</f>
        <v>Debtors arising out of reinsurance operations</v>
      </c>
      <c r="M72" s="482" t="str">
        <f>'Financial Assets past due'!$I$51</f>
        <v>Total</v>
      </c>
      <c r="N72" s="484">
        <f>INDEX('Financial Assets past due'!$B$50:$C$70,MATCH('Direct validations'!L72,'Financial Assets past due'!$C$50:$C$70,0),1)</f>
        <v>12</v>
      </c>
      <c r="O72" s="484" t="str">
        <f>HLOOKUP(M72,'Financial Assets past due'!$B$51:$I$53,3,FALSE)</f>
        <v>O</v>
      </c>
      <c r="P72" s="485">
        <f>INDEX('Financial Assets past due'!$B$50:$I$70,MATCH('Direct validations'!N72,'Financial Assets past due'!$B$50:$B$70,0),MATCH('Direct validations'!O72,'Financial Assets past due'!$B$53:$I$53,0))</f>
        <v>0</v>
      </c>
      <c r="Q72" s="485">
        <f>INDEX('Financial Assets past due'!$K$50:$R$70,MATCH('Direct validations'!N72,'Financial Assets past due'!$K$50:$K$70,0),MATCH('Direct validations'!O72,'Financial Assets past due'!$K$53:$R$53,0))</f>
        <v>0</v>
      </c>
      <c r="R72" s="482" t="str">
        <f t="shared" si="23"/>
        <v>Pass</v>
      </c>
      <c r="S72" s="494" t="str">
        <f t="shared" si="24"/>
        <v>Pass</v>
      </c>
      <c r="T72" s="482" t="s">
        <v>69</v>
      </c>
      <c r="U72" s="482">
        <f t="shared" si="25"/>
        <v>0</v>
      </c>
      <c r="V72" s="494">
        <f t="shared" si="25"/>
        <v>0</v>
      </c>
    </row>
    <row r="73" spans="4:22" ht="15" x14ac:dyDescent="0.25">
      <c r="D73" s="492" t="s">
        <v>158</v>
      </c>
      <c r="E73" s="482" t="str">
        <f>'Balance Sheet'!$C$18</f>
        <v>Debtors arising out of reinsurance operations</v>
      </c>
      <c r="F73" s="482" t="str">
        <f>'Balance Sheet'!$H$37</f>
        <v>2022 UY</v>
      </c>
      <c r="G73" s="484">
        <f>INDEX('Balance Sheet'!$B$7:$L$30,MATCH('Direct validations'!E73,'Balance Sheet'!$C$7:$C$30,0),1)</f>
        <v>8</v>
      </c>
      <c r="H73" s="484" t="str">
        <f>HLOOKUP(F73,'Balance Sheet'!$B$7:$L$8,2,FALSE)</f>
        <v>D</v>
      </c>
      <c r="I73" s="485">
        <f>INDEX('Balance Sheet'!$B$7:$L$30,MATCH('Direct validations'!G73,'Balance Sheet'!$B$7:$B$30,0),MATCH('Direct validations'!H73,'Balance Sheet'!$B$8:$L$8,0))</f>
        <v>0</v>
      </c>
      <c r="J73" s="485">
        <f>INDEX('Balance Sheet'!$B$68:$L$91,MATCH('Direct validations'!G73,'Balance Sheet'!$B$68:$B$91,0),MATCH('Direct validations'!H73,'Balance Sheet'!$B$69:$L$69,0))</f>
        <v>0</v>
      </c>
      <c r="K73" s="493" t="s">
        <v>159</v>
      </c>
      <c r="L73" s="482" t="str">
        <f>'Financial Assets past due'!$C$89</f>
        <v>Debtors arising out of reinsurance operations</v>
      </c>
      <c r="M73" s="482" t="str">
        <f>'Financial Assets past due'!$I$74</f>
        <v>Total</v>
      </c>
      <c r="N73" s="484">
        <f>INDEX('Financial Assets past due'!$B$73:$C$93,MATCH('Direct validations'!L73,'Financial Assets past due'!$C$73:$C$93,0),1)</f>
        <v>12</v>
      </c>
      <c r="O73" s="484" t="str">
        <f>HLOOKUP(M73,'Financial Assets past due'!$B$74:$I$76,3,FALSE)</f>
        <v>T</v>
      </c>
      <c r="P73" s="485">
        <f>INDEX('Financial Assets past due'!$B$73:$I$93,MATCH('Direct validations'!N73,'Financial Assets past due'!$B$73:$B$93,0),MATCH('Direct validations'!O73,'Financial Assets past due'!$B$76:$I$76,0))</f>
        <v>0</v>
      </c>
      <c r="Q73" s="485">
        <f>INDEX('Financial Assets past due'!$K$73:$R$93,MATCH('Direct validations'!N73,'Financial Assets past due'!$K$73:$K$93,0),MATCH('Direct validations'!O73,'Financial Assets past due'!$K$76:$R$76,0))</f>
        <v>0</v>
      </c>
      <c r="R73" s="482" t="str">
        <f t="shared" si="23"/>
        <v>Pass</v>
      </c>
      <c r="S73" s="494" t="str">
        <f t="shared" si="24"/>
        <v>Pass</v>
      </c>
      <c r="T73" s="482" t="s">
        <v>69</v>
      </c>
      <c r="U73" s="482">
        <f t="shared" si="25"/>
        <v>0</v>
      </c>
      <c r="V73" s="494">
        <f t="shared" si="25"/>
        <v>0</v>
      </c>
    </row>
    <row r="74" spans="4:22" ht="15" x14ac:dyDescent="0.25">
      <c r="D74" s="492" t="s">
        <v>158</v>
      </c>
      <c r="E74" s="482" t="str">
        <f>'Balance Sheet'!$C$18</f>
        <v>Debtors arising out of reinsurance operations</v>
      </c>
      <c r="F74" s="482" t="str">
        <f>'Balance Sheet'!$I$37</f>
        <v>2021 UY</v>
      </c>
      <c r="G74" s="484">
        <f>INDEX('Balance Sheet'!$B$7:$L$30,MATCH('Direct validations'!E74,'Balance Sheet'!$C$7:$C$30,0),1)</f>
        <v>8</v>
      </c>
      <c r="H74" s="484" t="str">
        <f>HLOOKUP(F74,'Balance Sheet'!$B$7:$L$8,2,FALSE)</f>
        <v>E</v>
      </c>
      <c r="I74" s="485">
        <f>INDEX('Balance Sheet'!$B$7:$L$30,MATCH('Direct validations'!G74,'Balance Sheet'!$B$7:$B$30,0),MATCH('Direct validations'!H74,'Balance Sheet'!$B$8:$L$8,0))</f>
        <v>0</v>
      </c>
      <c r="J74" s="485">
        <f>INDEX('Balance Sheet'!$B$68:$L$91,MATCH('Direct validations'!G74,'Balance Sheet'!$B$68:$B$91,0),MATCH('Direct validations'!H74,'Balance Sheet'!$B$69:$L$69,0))</f>
        <v>0</v>
      </c>
      <c r="K74" s="493" t="s">
        <v>159</v>
      </c>
      <c r="L74" s="482" t="str">
        <f>'Financial Assets past due'!$C$112</f>
        <v>Debtors arising out of reinsurance operations</v>
      </c>
      <c r="M74" s="482" t="str">
        <f>'Financial Assets past due'!$I$97</f>
        <v>Total</v>
      </c>
      <c r="N74" s="484">
        <f>INDEX('Financial Assets past due'!$B$96:$C$116,MATCH('Direct validations'!L74,'Financial Assets past due'!$C$96:$C$116,0),1)</f>
        <v>12</v>
      </c>
      <c r="O74" s="484" t="str">
        <f>HLOOKUP(M74,'Financial Assets past due'!$B$97:$I$99,3,FALSE)</f>
        <v>Y</v>
      </c>
      <c r="P74" s="485">
        <f>INDEX('Financial Assets past due'!$B$96:$I$116,MATCH('Direct validations'!N74,'Financial Assets past due'!$B$96:$B$116,0),MATCH('Direct validations'!O74,'Financial Assets past due'!$B$99:$I$99,0))</f>
        <v>0</v>
      </c>
      <c r="Q74" s="485">
        <f>INDEX('Financial Assets past due'!$K$96:$R$116,MATCH('Direct validations'!N74,'Financial Assets past due'!$K$96:$K$116,0),MATCH('Direct validations'!O74,'Financial Assets past due'!$K$99:$R$99,0))</f>
        <v>0</v>
      </c>
      <c r="R74" s="482" t="str">
        <f t="shared" si="23"/>
        <v>Pass</v>
      </c>
      <c r="S74" s="494" t="str">
        <f t="shared" si="24"/>
        <v>Pass</v>
      </c>
      <c r="T74" s="482" t="s">
        <v>69</v>
      </c>
      <c r="U74" s="482">
        <f t="shared" si="25"/>
        <v>0</v>
      </c>
      <c r="V74" s="494">
        <f t="shared" si="25"/>
        <v>0</v>
      </c>
    </row>
    <row r="75" spans="4:22" ht="15" x14ac:dyDescent="0.25">
      <c r="D75" s="492" t="s">
        <v>158</v>
      </c>
      <c r="E75" s="482" t="str">
        <f>'Balance Sheet'!$C$18</f>
        <v>Debtors arising out of reinsurance operations</v>
      </c>
      <c r="F75" s="482" t="str">
        <f>'Balance Sheet'!$J$37</f>
        <v>2020 UY</v>
      </c>
      <c r="G75" s="484">
        <f>INDEX('Balance Sheet'!$B$7:$L$30,MATCH('Direct validations'!E75,'Balance Sheet'!$C$7:$C$30,0),1)</f>
        <v>8</v>
      </c>
      <c r="H75" s="484" t="str">
        <f>HLOOKUP(F75,'Balance Sheet'!$B$7:$L$8,2,FALSE)</f>
        <v>F</v>
      </c>
      <c r="I75" s="485">
        <f>INDEX('Balance Sheet'!$B$7:$L$30,MATCH('Direct validations'!G75,'Balance Sheet'!$B$7:$B$30,0),MATCH('Direct validations'!H75,'Balance Sheet'!$B$8:$L$8,0))</f>
        <v>0</v>
      </c>
      <c r="J75" s="485">
        <f>INDEX('Balance Sheet'!$B$68:$L$91,MATCH('Direct validations'!G75,'Balance Sheet'!$B$68:$B$91,0),MATCH('Direct validations'!H75,'Balance Sheet'!$B$69:$L$69,0))</f>
        <v>0</v>
      </c>
      <c r="K75" s="493" t="s">
        <v>159</v>
      </c>
      <c r="L75" s="482" t="str">
        <f>'Financial Assets past due'!$C$135</f>
        <v>Debtors arising out of reinsurance operations</v>
      </c>
      <c r="M75" s="482" t="str">
        <f>'Financial Assets past due'!$I$120</f>
        <v>Total</v>
      </c>
      <c r="N75" s="484">
        <f>INDEX('Financial Assets past due'!$B$119:$C$139,MATCH('Direct validations'!L75,'Financial Assets past due'!$C$119:$C$139,0),1)</f>
        <v>12</v>
      </c>
      <c r="O75" s="484" t="str">
        <f>HLOOKUP(M75,'Financial Assets past due'!$B$120:$I$122,3,FALSE)</f>
        <v>AD</v>
      </c>
      <c r="P75" s="485">
        <f>INDEX('Financial Assets past due'!$B$119:$I$139,MATCH('Direct validations'!N75,'Financial Assets past due'!$B$119:$B$139,0),MATCH('Direct validations'!O75,'Financial Assets past due'!$B$122:$I$122,0))</f>
        <v>0</v>
      </c>
      <c r="Q75" s="485">
        <f>INDEX('Financial Assets past due'!$K$119:$R$139,MATCH('Direct validations'!N75,'Financial Assets past due'!$K$119:$K$139,0),MATCH('Direct validations'!O75,'Financial Assets past due'!$K$122:$R$122,0))</f>
        <v>0</v>
      </c>
      <c r="R75" s="482" t="str">
        <f t="shared" si="23"/>
        <v>Pass</v>
      </c>
      <c r="S75" s="494" t="str">
        <f t="shared" si="24"/>
        <v>Pass</v>
      </c>
      <c r="T75" s="482" t="s">
        <v>69</v>
      </c>
      <c r="U75" s="482">
        <f t="shared" si="25"/>
        <v>0</v>
      </c>
      <c r="V75" s="494">
        <f t="shared" si="25"/>
        <v>0</v>
      </c>
    </row>
    <row r="76" spans="4:22" ht="15" x14ac:dyDescent="0.25">
      <c r="D76" s="492" t="s">
        <v>158</v>
      </c>
      <c r="E76" s="482" t="str">
        <f>'Balance Sheet'!$C$18</f>
        <v>Debtors arising out of reinsurance operations</v>
      </c>
      <c r="F76" s="482" t="str">
        <f>'Balance Sheet'!$K$37</f>
        <v>2019 UY</v>
      </c>
      <c r="G76" s="484">
        <f>INDEX('Balance Sheet'!$B$7:$L$30,MATCH('Direct validations'!E76,'Balance Sheet'!$C$7:$C$30,0),1)</f>
        <v>8</v>
      </c>
      <c r="H76" s="484" t="str">
        <f>HLOOKUP(F76,'Balance Sheet'!$B$7:$L$8,2,FALSE)</f>
        <v>G</v>
      </c>
      <c r="I76" s="485">
        <f>INDEX('Balance Sheet'!$B$7:$L$30,MATCH('Direct validations'!G76,'Balance Sheet'!$B$7:$B$30,0),MATCH('Direct validations'!H76,'Balance Sheet'!$B$8:$L$8,0))</f>
        <v>0</v>
      </c>
      <c r="J76" s="485">
        <f>INDEX('Balance Sheet'!$B$68:$L$91,MATCH('Direct validations'!G76,'Balance Sheet'!$B$68:$B$91,0),MATCH('Direct validations'!H76,'Balance Sheet'!$B$69:$L$69,0))</f>
        <v>0</v>
      </c>
      <c r="K76" s="493" t="s">
        <v>159</v>
      </c>
      <c r="L76" s="482" t="str">
        <f>'Financial Assets past due'!$C$158</f>
        <v>Debtors arising out of reinsurance operations</v>
      </c>
      <c r="M76" s="482" t="str">
        <f>'Financial Assets past due'!$I$143</f>
        <v>Total</v>
      </c>
      <c r="N76" s="484">
        <f>INDEX('Financial Assets past due'!$B$142:$C$162,MATCH('Direct validations'!L76,'Financial Assets past due'!$C$142:$C$162,0),1)</f>
        <v>12</v>
      </c>
      <c r="O76" s="484" t="str">
        <f>HLOOKUP(M76,'Financial Assets past due'!$B$143:$I$145,3,FALSE)</f>
        <v>AI</v>
      </c>
      <c r="P76" s="485">
        <f>INDEX('Financial Assets past due'!$B$142:$I$162,MATCH('Direct validations'!N76,'Financial Assets past due'!$B$142:$B$162,0),MATCH('Direct validations'!O76,'Financial Assets past due'!$B$145:$I$145,0))</f>
        <v>0</v>
      </c>
      <c r="Q76" s="485">
        <f>INDEX('Financial Assets past due'!$K$142:$R$162,MATCH('Direct validations'!N76,'Financial Assets past due'!$K$142:$K$162,0),MATCH('Direct validations'!O76,'Financial Assets past due'!$K$145:$R$145,0))</f>
        <v>0</v>
      </c>
      <c r="R76" s="482" t="str">
        <f t="shared" si="23"/>
        <v>Pass</v>
      </c>
      <c r="S76" s="494" t="str">
        <f t="shared" si="24"/>
        <v>Pass</v>
      </c>
      <c r="T76" s="482" t="s">
        <v>69</v>
      </c>
      <c r="U76" s="482">
        <f t="shared" si="25"/>
        <v>0</v>
      </c>
      <c r="V76" s="494">
        <f t="shared" si="25"/>
        <v>0</v>
      </c>
    </row>
    <row r="77" spans="4:22" ht="15" x14ac:dyDescent="0.25">
      <c r="D77" s="492" t="s">
        <v>158</v>
      </c>
      <c r="E77" s="482" t="str">
        <f>'Balance Sheet'!$C$18</f>
        <v>Debtors arising out of reinsurance operations</v>
      </c>
      <c r="F77" s="482" t="str">
        <f>'Balance Sheet'!$L$37</f>
        <v>Total</v>
      </c>
      <c r="G77" s="484">
        <f>INDEX('Balance Sheet'!$B$7:$L$30,MATCH('Direct validations'!E77,'Balance Sheet'!$C$7:$C$30,0),1)</f>
        <v>8</v>
      </c>
      <c r="H77" s="484" t="str">
        <f>HLOOKUP(F77,'Balance Sheet'!$B$7:$L$8,2,FALSE)</f>
        <v>H</v>
      </c>
      <c r="I77" s="485">
        <f>INDEX('Balance Sheet'!$B$7:$L$30,MATCH('Direct validations'!G77,'Balance Sheet'!$B$7:$B$30,0),MATCH('Direct validations'!H77,'Balance Sheet'!$B$8:$L$8,0))</f>
        <v>0</v>
      </c>
      <c r="J77" s="485">
        <f>INDEX('Balance Sheet'!$B$68:$L$91,MATCH('Direct validations'!G77,'Balance Sheet'!$B$68:$B$91,0),MATCH('Direct validations'!H77,'Balance Sheet'!$B$69:$L$69,0))</f>
        <v>0</v>
      </c>
      <c r="K77" s="493" t="s">
        <v>159</v>
      </c>
      <c r="L77" s="482" t="str">
        <f>'Financial Assets past due'!$C$181</f>
        <v>Debtors arising out of reinsurance operations</v>
      </c>
      <c r="M77" s="482" t="str">
        <f>'Financial Assets past due'!$I$166</f>
        <v>Total</v>
      </c>
      <c r="N77" s="484">
        <f>INDEX('Financial Assets past due'!$B$165:$C$185,MATCH('Direct validations'!L77,'Financial Assets past due'!$C$165:$C$185,0),1)</f>
        <v>12</v>
      </c>
      <c r="O77" s="484" t="str">
        <f>HLOOKUP(M77,'Financial Assets past due'!$B$166:$I$168,3,FALSE)</f>
        <v>AN</v>
      </c>
      <c r="P77" s="485">
        <f>INDEX('Financial Assets past due'!$B$165:$I$185,MATCH('Direct validations'!N77,'Financial Assets past due'!$B$165:$B$185,0),MATCH('Direct validations'!O77,'Financial Assets past due'!$B$168:$I$168,0))</f>
        <v>0</v>
      </c>
      <c r="Q77" s="485">
        <f>INDEX('Financial Assets past due'!$K$165:$R$185,MATCH('Direct validations'!N77,'Financial Assets past due'!$K$165:$K$185,0),MATCH('Direct validations'!O77,'Financial Assets past due'!$K$168:$R$168,0))</f>
        <v>0</v>
      </c>
      <c r="R77" s="482" t="str">
        <f t="shared" si="23"/>
        <v>Pass</v>
      </c>
      <c r="S77" s="494" t="str">
        <f t="shared" si="24"/>
        <v>Pass</v>
      </c>
      <c r="T77" s="482" t="s">
        <v>69</v>
      </c>
      <c r="U77" s="482">
        <f t="shared" si="25"/>
        <v>0</v>
      </c>
      <c r="V77" s="494">
        <f t="shared" si="25"/>
        <v>0</v>
      </c>
    </row>
    <row r="78" spans="4:22" x14ac:dyDescent="0.2">
      <c r="D78" s="490"/>
      <c r="I78" s="485"/>
      <c r="J78" s="485"/>
      <c r="P78" s="485"/>
      <c r="Q78" s="485"/>
      <c r="R78" s="482"/>
      <c r="S78" s="494"/>
      <c r="U78" s="482"/>
      <c r="V78" s="494"/>
    </row>
    <row r="79" spans="4:22" ht="15" x14ac:dyDescent="0.25">
      <c r="D79" s="492" t="s">
        <v>158</v>
      </c>
      <c r="E79" s="482" t="str">
        <f>'Balance Sheet'!$C$22</f>
        <v>Cash at bank and in hand</v>
      </c>
      <c r="F79" s="482" t="str">
        <f>'Balance Sheet'!$E$37</f>
        <v>2025 UY</v>
      </c>
      <c r="G79" s="484">
        <f>INDEX('Balance Sheet'!$B$7:$L$30,MATCH('Direct validations'!E79,'Balance Sheet'!$C$7:$C$30,0),1)</f>
        <v>11</v>
      </c>
      <c r="H79" s="484" t="str">
        <f>HLOOKUP(F79,'Balance Sheet'!$B$7:$L$8,2,FALSE)</f>
        <v>A</v>
      </c>
      <c r="I79" s="485">
        <f>INDEX('Balance Sheet'!$B$7:$L$30,MATCH('Direct validations'!G79,'Balance Sheet'!$B$7:$B$30,0),MATCH('Direct validations'!H79,'Balance Sheet'!$B$8:$L$8,0))</f>
        <v>0</v>
      </c>
      <c r="J79" s="485">
        <f>INDEX('Balance Sheet'!$B$68:$L$91,MATCH('Direct validations'!G79,'Balance Sheet'!$B$68:$B$91,0),MATCH('Direct validations'!H79,'Balance Sheet'!$B$69:$L$69,0))</f>
        <v>0</v>
      </c>
      <c r="K79" s="493" t="s">
        <v>159</v>
      </c>
      <c r="L79" s="482" t="str">
        <f>'Financial Assets past due'!$C$23</f>
        <v>Cash at bank and in hand</v>
      </c>
      <c r="M79" s="482" t="str">
        <f>'Financial Assets past due'!$I$5</f>
        <v>Total</v>
      </c>
      <c r="N79" s="484">
        <f>INDEX('Financial Assets past due'!$B$4:$C$24,MATCH('Direct validations'!L79,'Financial Assets past due'!$C$4:$C$24,0),1)</f>
        <v>15</v>
      </c>
      <c r="O79" s="484" t="str">
        <f>HLOOKUP(M79,'Financial Assets past due'!$B$5:$I$7,3,FALSE)</f>
        <v>E</v>
      </c>
      <c r="P79" s="485">
        <f>INDEX('Financial Assets past due'!$B$4:$I$24,MATCH('Direct validations'!N79,'Financial Assets past due'!$B$4:$B$24,0),MATCH('Direct validations'!O79,'Financial Assets past due'!$B$7:$I$7,0))</f>
        <v>0</v>
      </c>
      <c r="Q79" s="485">
        <f>INDEX('Financial Assets past due'!$K$4:R$24,MATCH('Direct validations'!N79,'Financial Assets past due'!$K$4:$K$24,0),MATCH('Direct validations'!O79,'Financial Assets past due'!$K$7:$R$7,0))</f>
        <v>0</v>
      </c>
      <c r="R79" s="482" t="str">
        <f t="shared" ref="R79:R86" si="26">IF($T79="No",IF(I79=P79,"Pass","Fail"),IF(I79+P79=0,"Pass","Fail"))</f>
        <v>Pass</v>
      </c>
      <c r="S79" s="494" t="str">
        <f t="shared" ref="S79:S86" si="27">IF($T79="No",IF(J79=Q79,"Pass","Fail"),IF(J79+Q79=0,"Pass","Fail"))</f>
        <v>Pass</v>
      </c>
      <c r="T79" s="482" t="s">
        <v>69</v>
      </c>
      <c r="U79" s="482">
        <f t="shared" ref="U79:V86" si="28">IF(R79="Pass",0,1)</f>
        <v>0</v>
      </c>
      <c r="V79" s="494">
        <f t="shared" si="28"/>
        <v>0</v>
      </c>
    </row>
    <row r="80" spans="4:22" ht="15" x14ac:dyDescent="0.25">
      <c r="D80" s="492" t="s">
        <v>158</v>
      </c>
      <c r="E80" s="482" t="str">
        <f>'Balance Sheet'!$C$22</f>
        <v>Cash at bank and in hand</v>
      </c>
      <c r="F80" s="482" t="str">
        <f>'Balance Sheet'!$F$37</f>
        <v>2024 UY</v>
      </c>
      <c r="G80" s="484">
        <f>INDEX('Balance Sheet'!$B$7:$L$30,MATCH('Direct validations'!E80,'Balance Sheet'!$C$7:$C$30,0),1)</f>
        <v>11</v>
      </c>
      <c r="H80" s="484" t="str">
        <f>HLOOKUP(F80,'Balance Sheet'!$B$7:$L$8,2,FALSE)</f>
        <v>B</v>
      </c>
      <c r="I80" s="485">
        <f>INDEX('Balance Sheet'!$B$7:$L$30,MATCH('Direct validations'!G80,'Balance Sheet'!$B$7:$B$30,0),MATCH('Direct validations'!H80,'Balance Sheet'!$B$8:$L$8,0))</f>
        <v>0</v>
      </c>
      <c r="J80" s="485">
        <f>INDEX('Balance Sheet'!$B$68:$L$91,MATCH('Direct validations'!G80,'Balance Sheet'!$B$68:$B$91,0),MATCH('Direct validations'!H80,'Balance Sheet'!$B$69:$L$69,0))</f>
        <v>0</v>
      </c>
      <c r="K80" s="493" t="s">
        <v>159</v>
      </c>
      <c r="L80" s="482" t="str">
        <f>'Financial Assets past due'!$C$46</f>
        <v>Cash at bank and in hand</v>
      </c>
      <c r="M80" s="482" t="str">
        <f>'Financial Assets past due'!$I$28</f>
        <v>Total</v>
      </c>
      <c r="N80" s="484">
        <f>INDEX('Financial Assets past due'!$B$27:$C$47,MATCH('Direct validations'!L80,'Financial Assets past due'!$C$27:$C$47,0),1)</f>
        <v>15</v>
      </c>
      <c r="O80" s="484" t="str">
        <f>HLOOKUP(M80,'Financial Assets past due'!$B$28:$I$30,3,FALSE)</f>
        <v>J</v>
      </c>
      <c r="P80" s="485">
        <f>INDEX('Financial Assets past due'!$B$27:$I$47,MATCH('Direct validations'!N80,'Financial Assets past due'!$B$27:$B$47,0),MATCH('Direct validations'!O80,'Financial Assets past due'!$B$30:$I$30,0))</f>
        <v>0</v>
      </c>
      <c r="Q80" s="485">
        <f>INDEX('Financial Assets past due'!$K$27:$R$47,MATCH('Direct validations'!N80,'Financial Assets past due'!$K$27:$K$47,0),MATCH('Direct validations'!O80,'Financial Assets past due'!$K$30:$R$30,0))</f>
        <v>0</v>
      </c>
      <c r="R80" s="482" t="str">
        <f t="shared" si="26"/>
        <v>Pass</v>
      </c>
      <c r="S80" s="494" t="str">
        <f t="shared" si="27"/>
        <v>Pass</v>
      </c>
      <c r="T80" s="482" t="s">
        <v>69</v>
      </c>
      <c r="U80" s="482">
        <f t="shared" si="28"/>
        <v>0</v>
      </c>
      <c r="V80" s="494">
        <f t="shared" si="28"/>
        <v>0</v>
      </c>
    </row>
    <row r="81" spans="4:22" ht="15" x14ac:dyDescent="0.25">
      <c r="D81" s="492" t="s">
        <v>158</v>
      </c>
      <c r="E81" s="482" t="str">
        <f>'Balance Sheet'!$C$22</f>
        <v>Cash at bank and in hand</v>
      </c>
      <c r="F81" s="482" t="str">
        <f>'Balance Sheet'!$G$37</f>
        <v>2023 UY</v>
      </c>
      <c r="G81" s="484">
        <f>INDEX('Balance Sheet'!$B$7:$L$30,MATCH('Direct validations'!E81,'Balance Sheet'!$C$7:$C$30,0),1)</f>
        <v>11</v>
      </c>
      <c r="H81" s="484" t="str">
        <f>HLOOKUP(F81,'Balance Sheet'!$B$7:$L$8,2,FALSE)</f>
        <v>C</v>
      </c>
      <c r="I81" s="485">
        <f>INDEX('Balance Sheet'!$B$7:$L$30,MATCH('Direct validations'!G81,'Balance Sheet'!$B$7:$B$30,0),MATCH('Direct validations'!H81,'Balance Sheet'!$B$8:$L$8,0))</f>
        <v>0</v>
      </c>
      <c r="J81" s="485">
        <f>INDEX('Balance Sheet'!$B$68:$L$91,MATCH('Direct validations'!G81,'Balance Sheet'!$B$68:$B$91,0),MATCH('Direct validations'!H81,'Balance Sheet'!$B$69:$L$69,0))</f>
        <v>0</v>
      </c>
      <c r="K81" s="493" t="s">
        <v>159</v>
      </c>
      <c r="L81" s="482" t="str">
        <f>'Financial Assets past due'!$C$69</f>
        <v>Cash at bank and in hand</v>
      </c>
      <c r="M81" s="482" t="str">
        <f>'Financial Assets past due'!$I$51</f>
        <v>Total</v>
      </c>
      <c r="N81" s="484">
        <f>INDEX('Financial Assets past due'!$B$50:$C$70,MATCH('Direct validations'!L81,'Financial Assets past due'!$C$50:$C$70,0),1)</f>
        <v>15</v>
      </c>
      <c r="O81" s="484" t="str">
        <f>HLOOKUP(M81,'Financial Assets past due'!$B$51:$I$53,3,FALSE)</f>
        <v>O</v>
      </c>
      <c r="P81" s="485">
        <f>INDEX('Financial Assets past due'!$B$50:$I$70,MATCH('Direct validations'!N81,'Financial Assets past due'!$B$50:$B$70,0),MATCH('Direct validations'!O81,'Financial Assets past due'!$B$53:$I$53,0))</f>
        <v>0</v>
      </c>
      <c r="Q81" s="485">
        <f>INDEX('Financial Assets past due'!$K$50:$R$70,MATCH('Direct validations'!N81,'Financial Assets past due'!$K$50:$K$70,0),MATCH('Direct validations'!O81,'Financial Assets past due'!$K$53:$R$53,0))</f>
        <v>0</v>
      </c>
      <c r="R81" s="482" t="str">
        <f t="shared" si="26"/>
        <v>Pass</v>
      </c>
      <c r="S81" s="494" t="str">
        <f t="shared" si="27"/>
        <v>Pass</v>
      </c>
      <c r="T81" s="482" t="s">
        <v>69</v>
      </c>
      <c r="U81" s="482">
        <f t="shared" si="28"/>
        <v>0</v>
      </c>
      <c r="V81" s="494">
        <f t="shared" si="28"/>
        <v>0</v>
      </c>
    </row>
    <row r="82" spans="4:22" ht="15" x14ac:dyDescent="0.25">
      <c r="D82" s="492" t="s">
        <v>158</v>
      </c>
      <c r="E82" s="482" t="str">
        <f>'Balance Sheet'!$C$22</f>
        <v>Cash at bank and in hand</v>
      </c>
      <c r="F82" s="482" t="str">
        <f>'Balance Sheet'!$H$37</f>
        <v>2022 UY</v>
      </c>
      <c r="G82" s="484">
        <f>INDEX('Balance Sheet'!$B$7:$L$30,MATCH('Direct validations'!E82,'Balance Sheet'!$C$7:$C$30,0),1)</f>
        <v>11</v>
      </c>
      <c r="H82" s="484" t="str">
        <f>HLOOKUP(F82,'Balance Sheet'!$B$7:$L$8,2,FALSE)</f>
        <v>D</v>
      </c>
      <c r="I82" s="485">
        <f>INDEX('Balance Sheet'!$B$7:$L$30,MATCH('Direct validations'!G82,'Balance Sheet'!$B$7:$B$30,0),MATCH('Direct validations'!H82,'Balance Sheet'!$B$8:$L$8,0))</f>
        <v>0</v>
      </c>
      <c r="J82" s="485">
        <f>INDEX('Balance Sheet'!$B$68:$L$91,MATCH('Direct validations'!G82,'Balance Sheet'!$B$68:$B$91,0),MATCH('Direct validations'!H82,'Balance Sheet'!$B$69:$L$69,0))</f>
        <v>0</v>
      </c>
      <c r="K82" s="493" t="s">
        <v>159</v>
      </c>
      <c r="L82" s="482" t="str">
        <f>'Financial Assets past due'!$C$92</f>
        <v>Cash at bank and in hand</v>
      </c>
      <c r="M82" s="482" t="str">
        <f>'Financial Assets past due'!$I$74</f>
        <v>Total</v>
      </c>
      <c r="N82" s="484">
        <f>INDEX('Financial Assets past due'!$B$73:$C$93,MATCH('Direct validations'!L82,'Financial Assets past due'!$C$73:$C$93,0),1)</f>
        <v>15</v>
      </c>
      <c r="O82" s="484" t="str">
        <f>HLOOKUP(M82,'Financial Assets past due'!$B$74:$I$76,3,FALSE)</f>
        <v>T</v>
      </c>
      <c r="P82" s="485">
        <f>INDEX('Financial Assets past due'!$B$73:$I$93,MATCH('Direct validations'!N82,'Financial Assets past due'!$B$73:$B$93,0),MATCH('Direct validations'!O82,'Financial Assets past due'!$B$76:$I$76,0))</f>
        <v>0</v>
      </c>
      <c r="Q82" s="485">
        <f>INDEX('Financial Assets past due'!$K$73:$R$93,MATCH('Direct validations'!N82,'Financial Assets past due'!$K$73:$K$93,0),MATCH('Direct validations'!O82,'Financial Assets past due'!$K$76:$R$76,0))</f>
        <v>0</v>
      </c>
      <c r="R82" s="482" t="str">
        <f t="shared" si="26"/>
        <v>Pass</v>
      </c>
      <c r="S82" s="494" t="str">
        <f t="shared" si="27"/>
        <v>Pass</v>
      </c>
      <c r="T82" s="482" t="s">
        <v>69</v>
      </c>
      <c r="U82" s="482">
        <f t="shared" si="28"/>
        <v>0</v>
      </c>
      <c r="V82" s="494">
        <f t="shared" si="28"/>
        <v>0</v>
      </c>
    </row>
    <row r="83" spans="4:22" ht="15" x14ac:dyDescent="0.25">
      <c r="D83" s="492" t="s">
        <v>158</v>
      </c>
      <c r="E83" s="482" t="str">
        <f>'Balance Sheet'!$C$22</f>
        <v>Cash at bank and in hand</v>
      </c>
      <c r="F83" s="482" t="str">
        <f>'Balance Sheet'!$I$37</f>
        <v>2021 UY</v>
      </c>
      <c r="G83" s="484">
        <f>INDEX('Balance Sheet'!$B$7:$L$30,MATCH('Direct validations'!E83,'Balance Sheet'!$C$7:$C$30,0),1)</f>
        <v>11</v>
      </c>
      <c r="H83" s="484" t="str">
        <f>HLOOKUP(F83,'Balance Sheet'!$B$7:$L$8,2,FALSE)</f>
        <v>E</v>
      </c>
      <c r="I83" s="485">
        <f>INDEX('Balance Sheet'!$B$7:$L$30,MATCH('Direct validations'!G83,'Balance Sheet'!$B$7:$B$30,0),MATCH('Direct validations'!H83,'Balance Sheet'!$B$8:$L$8,0))</f>
        <v>0</v>
      </c>
      <c r="J83" s="485">
        <f>INDEX('Balance Sheet'!$B$68:$L$91,MATCH('Direct validations'!G83,'Balance Sheet'!$B$68:$B$91,0),MATCH('Direct validations'!H83,'Balance Sheet'!$B$69:$L$69,0))</f>
        <v>0</v>
      </c>
      <c r="K83" s="493" t="s">
        <v>159</v>
      </c>
      <c r="L83" s="482" t="str">
        <f>'Financial Assets past due'!$C$115</f>
        <v>Cash at bank and in hand</v>
      </c>
      <c r="M83" s="482" t="str">
        <f>'Financial Assets past due'!$I$97</f>
        <v>Total</v>
      </c>
      <c r="N83" s="484">
        <f>INDEX('Financial Assets past due'!$B$96:$C$116,MATCH('Direct validations'!L83,'Financial Assets past due'!$C$96:$C$116,0),1)</f>
        <v>15</v>
      </c>
      <c r="O83" s="484" t="str">
        <f>HLOOKUP(M83,'Financial Assets past due'!$B$97:$I$99,3,FALSE)</f>
        <v>Y</v>
      </c>
      <c r="P83" s="485">
        <f>INDEX('Financial Assets past due'!$B$96:$I$116,MATCH('Direct validations'!N83,'Financial Assets past due'!$B$96:$B$116,0),MATCH('Direct validations'!O83,'Financial Assets past due'!$B$99:$I$99,0))</f>
        <v>0</v>
      </c>
      <c r="Q83" s="485">
        <f>INDEX('Financial Assets past due'!$K$96:$R$116,MATCH('Direct validations'!N83,'Financial Assets past due'!$K$96:$K$116,0),MATCH('Direct validations'!O83,'Financial Assets past due'!$K$99:$R$99,0))</f>
        <v>0</v>
      </c>
      <c r="R83" s="482" t="str">
        <f t="shared" si="26"/>
        <v>Pass</v>
      </c>
      <c r="S83" s="494" t="str">
        <f t="shared" si="27"/>
        <v>Pass</v>
      </c>
      <c r="T83" s="482" t="s">
        <v>69</v>
      </c>
      <c r="U83" s="482">
        <f t="shared" si="28"/>
        <v>0</v>
      </c>
      <c r="V83" s="494">
        <f t="shared" si="28"/>
        <v>0</v>
      </c>
    </row>
    <row r="84" spans="4:22" ht="15" x14ac:dyDescent="0.25">
      <c r="D84" s="492" t="s">
        <v>158</v>
      </c>
      <c r="E84" s="482" t="str">
        <f>'Balance Sheet'!$C$22</f>
        <v>Cash at bank and in hand</v>
      </c>
      <c r="F84" s="482" t="str">
        <f>'Balance Sheet'!$J$37</f>
        <v>2020 UY</v>
      </c>
      <c r="G84" s="484">
        <f>INDEX('Balance Sheet'!$B$7:$L$30,MATCH('Direct validations'!E84,'Balance Sheet'!$C$7:$C$30,0),1)</f>
        <v>11</v>
      </c>
      <c r="H84" s="484" t="str">
        <f>HLOOKUP(F84,'Balance Sheet'!$B$7:$L$8,2,FALSE)</f>
        <v>F</v>
      </c>
      <c r="I84" s="485">
        <f>INDEX('Balance Sheet'!$B$7:$L$30,MATCH('Direct validations'!G84,'Balance Sheet'!$B$7:$B$30,0),MATCH('Direct validations'!H84,'Balance Sheet'!$B$8:$L$8,0))</f>
        <v>0</v>
      </c>
      <c r="J84" s="485">
        <f>INDEX('Balance Sheet'!$B$68:$L$91,MATCH('Direct validations'!G84,'Balance Sheet'!$B$68:$B$91,0),MATCH('Direct validations'!H84,'Balance Sheet'!$B$69:$L$69,0))</f>
        <v>0</v>
      </c>
      <c r="K84" s="493" t="s">
        <v>159</v>
      </c>
      <c r="L84" s="482" t="str">
        <f>'Financial Assets past due'!$C$138</f>
        <v>Cash at bank and in hand</v>
      </c>
      <c r="M84" s="482" t="str">
        <f>'Financial Assets past due'!$I$120</f>
        <v>Total</v>
      </c>
      <c r="N84" s="484">
        <f>INDEX('Financial Assets past due'!$B$119:$C$139,MATCH('Direct validations'!L84,'Financial Assets past due'!$C$119:$C$139,0),1)</f>
        <v>15</v>
      </c>
      <c r="O84" s="484" t="str">
        <f>HLOOKUP(M84,'Financial Assets past due'!$B$120:$I$122,3,FALSE)</f>
        <v>AD</v>
      </c>
      <c r="P84" s="485">
        <f>INDEX('Financial Assets past due'!$B$119:$I$139,MATCH('Direct validations'!N84,'Financial Assets past due'!$B$119:$B$139,0),MATCH('Direct validations'!O84,'Financial Assets past due'!$B$122:$I$122,0))</f>
        <v>0</v>
      </c>
      <c r="Q84" s="485">
        <f>INDEX('Financial Assets past due'!$K$119:$R$139,MATCH('Direct validations'!N84,'Financial Assets past due'!$K$119:$K$139,0),MATCH('Direct validations'!O84,'Financial Assets past due'!$K$122:$R$122,0))</f>
        <v>0</v>
      </c>
      <c r="R84" s="482" t="str">
        <f t="shared" si="26"/>
        <v>Pass</v>
      </c>
      <c r="S84" s="494" t="str">
        <f t="shared" si="27"/>
        <v>Pass</v>
      </c>
      <c r="T84" s="482" t="s">
        <v>69</v>
      </c>
      <c r="U84" s="482">
        <f t="shared" si="28"/>
        <v>0</v>
      </c>
      <c r="V84" s="494">
        <f t="shared" si="28"/>
        <v>0</v>
      </c>
    </row>
    <row r="85" spans="4:22" ht="15" x14ac:dyDescent="0.25">
      <c r="D85" s="492" t="s">
        <v>158</v>
      </c>
      <c r="E85" s="482" t="str">
        <f>'Balance Sheet'!$C$22</f>
        <v>Cash at bank and in hand</v>
      </c>
      <c r="F85" s="482" t="str">
        <f>'Balance Sheet'!$K$37</f>
        <v>2019 UY</v>
      </c>
      <c r="G85" s="484">
        <f>INDEX('Balance Sheet'!$B$7:$L$30,MATCH('Direct validations'!E85,'Balance Sheet'!$C$7:$C$30,0),1)</f>
        <v>11</v>
      </c>
      <c r="H85" s="484" t="str">
        <f>HLOOKUP(F85,'Balance Sheet'!$B$7:$L$8,2,FALSE)</f>
        <v>G</v>
      </c>
      <c r="I85" s="485">
        <f>INDEX('Balance Sheet'!$B$7:$L$30,MATCH('Direct validations'!G85,'Balance Sheet'!$B$7:$B$30,0),MATCH('Direct validations'!H85,'Balance Sheet'!$B$8:$L$8,0))</f>
        <v>0</v>
      </c>
      <c r="J85" s="485">
        <f>INDEX('Balance Sheet'!$B$68:$L$91,MATCH('Direct validations'!G85,'Balance Sheet'!$B$68:$B$91,0),MATCH('Direct validations'!H85,'Balance Sheet'!$B$69:$L$69,0))</f>
        <v>0</v>
      </c>
      <c r="K85" s="493" t="s">
        <v>159</v>
      </c>
      <c r="L85" s="482" t="str">
        <f>'Financial Assets past due'!$C$161</f>
        <v>Cash at bank and in hand</v>
      </c>
      <c r="M85" s="482" t="str">
        <f>'Financial Assets past due'!$I$143</f>
        <v>Total</v>
      </c>
      <c r="N85" s="484">
        <f>INDEX('Financial Assets past due'!$B$142:$C$162,MATCH('Direct validations'!L85,'Financial Assets past due'!$C$142:$C$162,0),1)</f>
        <v>15</v>
      </c>
      <c r="O85" s="484" t="str">
        <f>HLOOKUP(M85,'Financial Assets past due'!$B$143:$I$145,3,FALSE)</f>
        <v>AI</v>
      </c>
      <c r="P85" s="485">
        <f>INDEX('Financial Assets past due'!$B$142:$I$162,MATCH('Direct validations'!N85,'Financial Assets past due'!$B$142:$B$162,0),MATCH('Direct validations'!O85,'Financial Assets past due'!$B$145:$I$145,0))</f>
        <v>0</v>
      </c>
      <c r="Q85" s="485">
        <f>INDEX('Financial Assets past due'!$K$142:$R$162,MATCH('Direct validations'!N85,'Financial Assets past due'!$K$142:$K$162,0),MATCH('Direct validations'!O85,'Financial Assets past due'!$K$145:$R$145,0))</f>
        <v>0</v>
      </c>
      <c r="R85" s="482" t="str">
        <f t="shared" si="26"/>
        <v>Pass</v>
      </c>
      <c r="S85" s="494" t="str">
        <f t="shared" si="27"/>
        <v>Pass</v>
      </c>
      <c r="T85" s="482" t="s">
        <v>69</v>
      </c>
      <c r="U85" s="482">
        <f t="shared" si="28"/>
        <v>0</v>
      </c>
      <c r="V85" s="494">
        <f t="shared" si="28"/>
        <v>0</v>
      </c>
    </row>
    <row r="86" spans="4:22" ht="15" x14ac:dyDescent="0.25">
      <c r="D86" s="492" t="s">
        <v>158</v>
      </c>
      <c r="E86" s="482" t="str">
        <f>'Balance Sheet'!$C$22</f>
        <v>Cash at bank and in hand</v>
      </c>
      <c r="F86" s="482" t="str">
        <f>'Balance Sheet'!$L$37</f>
        <v>Total</v>
      </c>
      <c r="G86" s="484">
        <f>INDEX('Balance Sheet'!$B$7:$L$30,MATCH('Direct validations'!E86,'Balance Sheet'!$C$7:$C$30,0),1)</f>
        <v>11</v>
      </c>
      <c r="H86" s="484" t="str">
        <f>HLOOKUP(F86,'Balance Sheet'!$B$7:$L$8,2,FALSE)</f>
        <v>H</v>
      </c>
      <c r="I86" s="485">
        <f>INDEX('Balance Sheet'!$B$7:$L$30,MATCH('Direct validations'!G86,'Balance Sheet'!$B$7:$B$30,0),MATCH('Direct validations'!H86,'Balance Sheet'!$B$8:$L$8,0))</f>
        <v>0</v>
      </c>
      <c r="J86" s="485">
        <f>INDEX('Balance Sheet'!$B$68:$L$91,MATCH('Direct validations'!G86,'Balance Sheet'!$B$68:$B$91,0),MATCH('Direct validations'!H86,'Balance Sheet'!$B$69:$L$69,0))</f>
        <v>0</v>
      </c>
      <c r="K86" s="493" t="s">
        <v>159</v>
      </c>
      <c r="L86" s="482" t="str">
        <f>'Financial Assets past due'!$C$184</f>
        <v>Cash at bank and in hand</v>
      </c>
      <c r="M86" s="482" t="str">
        <f>'Financial Assets past due'!$I$166</f>
        <v>Total</v>
      </c>
      <c r="N86" s="484">
        <f>INDEX('Financial Assets past due'!$B$165:$C$185,MATCH('Direct validations'!L86,'Financial Assets past due'!$C$165:$C$185,0),1)</f>
        <v>15</v>
      </c>
      <c r="O86" s="484" t="str">
        <f>HLOOKUP(M86,'Financial Assets past due'!$B$166:$I$168,3,FALSE)</f>
        <v>AN</v>
      </c>
      <c r="P86" s="485">
        <f>INDEX('Financial Assets past due'!$B$165:$I$185,MATCH('Direct validations'!N86,'Financial Assets past due'!$B$165:$B$185,0),MATCH('Direct validations'!O86,'Financial Assets past due'!$B$168:$I$168,0))</f>
        <v>0</v>
      </c>
      <c r="Q86" s="485">
        <f>INDEX('Financial Assets past due'!$K$165:$R$185,MATCH('Direct validations'!N86,'Financial Assets past due'!$K$165:$K$185,0),MATCH('Direct validations'!O86,'Financial Assets past due'!$K$168:$R$168,0))</f>
        <v>0</v>
      </c>
      <c r="R86" s="482" t="str">
        <f t="shared" si="26"/>
        <v>Pass</v>
      </c>
      <c r="S86" s="494" t="str">
        <f t="shared" si="27"/>
        <v>Pass</v>
      </c>
      <c r="T86" s="482" t="s">
        <v>69</v>
      </c>
      <c r="U86" s="482">
        <f t="shared" si="28"/>
        <v>0</v>
      </c>
      <c r="V86" s="494">
        <f t="shared" si="28"/>
        <v>0</v>
      </c>
    </row>
    <row r="87" spans="4:22" x14ac:dyDescent="0.2">
      <c r="D87" s="495"/>
      <c r="E87" s="482"/>
      <c r="F87" s="482"/>
      <c r="G87" s="484"/>
      <c r="H87" s="484"/>
      <c r="I87" s="485"/>
      <c r="J87" s="485"/>
      <c r="K87" s="482"/>
      <c r="L87" s="482"/>
      <c r="M87" s="482"/>
      <c r="N87" s="484"/>
      <c r="O87" s="484"/>
      <c r="P87" s="485"/>
      <c r="Q87" s="485"/>
      <c r="R87" s="482"/>
      <c r="S87" s="494"/>
      <c r="T87" s="482"/>
      <c r="U87" s="482"/>
      <c r="V87" s="494"/>
    </row>
    <row r="88" spans="4:22" ht="15" x14ac:dyDescent="0.25">
      <c r="D88" s="497" t="s">
        <v>153</v>
      </c>
      <c r="E88" s="482" t="str">
        <f>'Analysis of underwriting re'!$C$21</f>
        <v>Total direct insurance</v>
      </c>
      <c r="F88" s="482" t="str">
        <f>'Analysis of underwriting re'!$D$5</f>
        <v>Gross premiums written</v>
      </c>
      <c r="G88" s="484">
        <f>INDEX('Analysis of underwriting re'!$B$4:$C$23,MATCH('Direct validations'!E88,'Analysis of underwriting re'!$C$4:$C$23,0),1)</f>
        <v>12</v>
      </c>
      <c r="H88" s="484" t="str">
        <f>HLOOKUP(F88,'Analysis of underwriting re'!$B$5:$I$7,3,FALSE)</f>
        <v>A</v>
      </c>
      <c r="I88" s="485">
        <f>INDEX('Analysis of underwriting re'!$B$4:$I$23,MATCH('Direct validations'!G88,'Analysis of underwriting re'!$B$4:$B$23,0),MATCH('Direct validations'!H88,'Analysis of underwriting re'!$B$7:$I$7,0))</f>
        <v>0</v>
      </c>
      <c r="J88" s="485">
        <f>INDEX('Analysis of underwriting re'!$K$4:$R$23,MATCH('Direct validations'!G88,'Analysis of underwriting re'!$K$4:$K$23,0),MATCH('Direct validations'!H88,'Analysis of underwriting re'!$K$7:$R$7,0))</f>
        <v>0</v>
      </c>
      <c r="K88" s="493" t="s">
        <v>23</v>
      </c>
      <c r="L88" s="482" t="str">
        <f>'Geographical split of gross '!$C$10</f>
        <v>Total gross premiums written</v>
      </c>
      <c r="M88" s="482" t="str">
        <f>'Geographical split of gross '!$E$4</f>
        <v>2025 UY</v>
      </c>
      <c r="N88" s="484">
        <f>INDEX('Geographical split of gross '!$B$4:$C$10,MATCH('Direct validations'!L88,'Geographical split of gross '!$C$4:$C$10,0),1)</f>
        <v>5</v>
      </c>
      <c r="O88" s="484" t="str">
        <f>HLOOKUP(M88,'Geographical split of gross '!$B$4:$L$5,2,FALSE)</f>
        <v>A</v>
      </c>
      <c r="P88" s="485">
        <f>INDEX('Geographical split of gross '!$B$4:$L$10,MATCH('Direct validations'!N88,'Geographical split of gross '!$B$4:$B$10,0),MATCH('Direct validations'!O88,'Geographical split of gross '!$B$5:$L$5,0))</f>
        <v>0</v>
      </c>
      <c r="Q88" s="485">
        <f>INDEX('Geographical split of gross '!$B$15:$L$21,MATCH('Direct validations'!N88,'Geographical split of gross '!$B$15:$B$21,0),MATCH('Direct validations'!O88,'Geographical split of gross '!$B$16:$L$16,0))</f>
        <v>0</v>
      </c>
      <c r="R88" s="482" t="str">
        <f t="shared" ref="R88:R95" si="29">IF($T88="No",IF(I88=P88,"Pass","Fail"),IF(I88+P88=0,"Pass","Fail"))</f>
        <v>Pass</v>
      </c>
      <c r="S88" s="494" t="str">
        <f t="shared" ref="S88:S95" si="30">IF($T88="No",IF(J88=Q88,"Pass","Fail"),IF(J88+Q88=0,"Pass","Fail"))</f>
        <v>Pass</v>
      </c>
      <c r="T88" s="482" t="s">
        <v>69</v>
      </c>
      <c r="U88" s="482">
        <f t="shared" ref="U88:V95" si="31">IF(R88="Pass",0,1)</f>
        <v>0</v>
      </c>
      <c r="V88" s="494">
        <f t="shared" si="31"/>
        <v>0</v>
      </c>
    </row>
    <row r="89" spans="4:22" ht="15" x14ac:dyDescent="0.25">
      <c r="D89" s="497" t="s">
        <v>153</v>
      </c>
      <c r="E89" s="482" t="str">
        <f>'Analysis of underwriting re'!$C$43</f>
        <v>Total direct insurance</v>
      </c>
      <c r="F89" s="482" t="str">
        <f>'Analysis of underwriting re'!$D$27</f>
        <v>Gross premiums written</v>
      </c>
      <c r="G89" s="484">
        <f>INDEX('Analysis of underwriting re'!$B$26:$C$45,MATCH('Direct validations'!E89,'Analysis of underwriting re'!$C$26:$C$45,0),1)</f>
        <v>12</v>
      </c>
      <c r="H89" s="484" t="str">
        <f>HLOOKUP(F89,'Analysis of underwriting re'!$B$27:$I$29,3,FALSE)</f>
        <v>G</v>
      </c>
      <c r="I89" s="485">
        <f>INDEX('Analysis of underwriting re'!$B$26:$I$45,MATCH('Direct validations'!G89,'Analysis of underwriting re'!$B$26:$B$45,0),MATCH('Direct validations'!H89,'Analysis of underwriting re'!$B$29:$I$29,0))</f>
        <v>0</v>
      </c>
      <c r="J89" s="485">
        <f>INDEX('Analysis of underwriting re'!$K$26:$R$45,MATCH('Direct validations'!G89,'Analysis of underwriting re'!$K$26:$K$45,0),MATCH('Direct validations'!H89,'Analysis of underwriting re'!$K$29:$R$29,0))</f>
        <v>0</v>
      </c>
      <c r="K89" s="493" t="s">
        <v>23</v>
      </c>
      <c r="L89" s="482" t="str">
        <f>'Geographical split of gross '!$C$10</f>
        <v>Total gross premiums written</v>
      </c>
      <c r="M89" s="482" t="str">
        <f>'Geographical split of gross '!$F$4</f>
        <v>2024 UY</v>
      </c>
      <c r="N89" s="484">
        <f>INDEX('Geographical split of gross '!$B$4:$C$10,MATCH('Direct validations'!L89,'Geographical split of gross '!$C$4:$C$10,0),1)</f>
        <v>5</v>
      </c>
      <c r="O89" s="484" t="str">
        <f>HLOOKUP(M89,'Geographical split of gross '!$B$4:$L$5,2,FALSE)</f>
        <v>B</v>
      </c>
      <c r="P89" s="485">
        <f>INDEX('Geographical split of gross '!$B$4:$L$10,MATCH('Direct validations'!N89,'Geographical split of gross '!$B$4:$B$10,0),MATCH('Direct validations'!O89,'Geographical split of gross '!$B$5:$L$5,0))</f>
        <v>0</v>
      </c>
      <c r="Q89" s="485">
        <f>INDEX('Geographical split of gross '!$B$15:$L$21,MATCH('Direct validations'!N89,'Geographical split of gross '!$B$15:$B$21,0),MATCH('Direct validations'!O89,'Geographical split of gross '!$B$16:$L$16,0))</f>
        <v>0</v>
      </c>
      <c r="R89" s="482" t="str">
        <f t="shared" si="29"/>
        <v>Pass</v>
      </c>
      <c r="S89" s="494" t="str">
        <f t="shared" si="30"/>
        <v>Pass</v>
      </c>
      <c r="T89" s="482" t="s">
        <v>69</v>
      </c>
      <c r="U89" s="482">
        <f t="shared" si="31"/>
        <v>0</v>
      </c>
      <c r="V89" s="494">
        <f t="shared" si="31"/>
        <v>0</v>
      </c>
    </row>
    <row r="90" spans="4:22" ht="15" x14ac:dyDescent="0.25">
      <c r="D90" s="497" t="s">
        <v>153</v>
      </c>
      <c r="E90" s="482" t="str">
        <f>'Analysis of underwriting re'!$C$64</f>
        <v>Total direct insurance</v>
      </c>
      <c r="F90" s="482" t="str">
        <f>'Analysis of underwriting re'!$D$48</f>
        <v>Gross premiums written</v>
      </c>
      <c r="G90" s="484">
        <f>INDEX('Analysis of underwriting re'!$B$47:$C$66,MATCH('Direct validations'!E90,'Analysis of underwriting re'!$C$47:$C$66,0),1)</f>
        <v>12</v>
      </c>
      <c r="H90" s="484" t="str">
        <f>HLOOKUP(F90,'Analysis of underwriting re'!$B$48:$I$50,3,FALSE)</f>
        <v>M</v>
      </c>
      <c r="I90" s="485">
        <f>INDEX('Analysis of underwriting re'!$B$47:$I$66,MATCH('Direct validations'!G90,'Analysis of underwriting re'!$B$47:$B$66,0),MATCH('Direct validations'!H90,'Analysis of underwriting re'!$B$50:$I$50,0))</f>
        <v>0</v>
      </c>
      <c r="J90" s="485">
        <f>INDEX('Analysis of underwriting re'!$K$47:$R$66,MATCH('Direct validations'!G90,'Analysis of underwriting re'!$K$47:$K$66,0),MATCH('Direct validations'!H90,'Analysis of underwriting re'!$K$50:$R$50,0))</f>
        <v>0</v>
      </c>
      <c r="K90" s="493" t="s">
        <v>23</v>
      </c>
      <c r="L90" s="482" t="str">
        <f>'Geographical split of gross '!$C$10</f>
        <v>Total gross premiums written</v>
      </c>
      <c r="M90" s="482" t="str">
        <f>'Geographical split of gross '!$G$4</f>
        <v>2023 UY</v>
      </c>
      <c r="N90" s="484">
        <f>INDEX('Geographical split of gross '!$B$4:$C$10,MATCH('Direct validations'!L90,'Geographical split of gross '!$C$4:$C$10,0),1)</f>
        <v>5</v>
      </c>
      <c r="O90" s="484" t="str">
        <f>HLOOKUP(M90,'Geographical split of gross '!$B$4:$L$5,2,FALSE)</f>
        <v>C</v>
      </c>
      <c r="P90" s="485">
        <f>INDEX('Geographical split of gross '!$B$4:$L$10,MATCH('Direct validations'!N90,'Geographical split of gross '!$B$4:$B$10,0),MATCH('Direct validations'!O90,'Geographical split of gross '!$B$5:$L$5,0))</f>
        <v>0</v>
      </c>
      <c r="Q90" s="485">
        <f>INDEX('Geographical split of gross '!$B$15:$L$21,MATCH('Direct validations'!N90,'Geographical split of gross '!$B$15:$B$21,0),MATCH('Direct validations'!O90,'Geographical split of gross '!$B$16:$L$16,0))</f>
        <v>0</v>
      </c>
      <c r="R90" s="482" t="str">
        <f t="shared" si="29"/>
        <v>Pass</v>
      </c>
      <c r="S90" s="494" t="str">
        <f t="shared" si="30"/>
        <v>Pass</v>
      </c>
      <c r="T90" s="482" t="s">
        <v>69</v>
      </c>
      <c r="U90" s="482">
        <f t="shared" si="31"/>
        <v>0</v>
      </c>
      <c r="V90" s="494">
        <f t="shared" si="31"/>
        <v>0</v>
      </c>
    </row>
    <row r="91" spans="4:22" ht="15" x14ac:dyDescent="0.25">
      <c r="D91" s="497" t="s">
        <v>153</v>
      </c>
      <c r="E91" s="482" t="str">
        <f>'Analysis of underwriting re'!$C$85</f>
        <v>Total direct insurance</v>
      </c>
      <c r="F91" s="482" t="str">
        <f>'Analysis of underwriting re'!$D$69</f>
        <v>Gross premiums written</v>
      </c>
      <c r="G91" s="484">
        <f>INDEX('Analysis of underwriting re'!$B$68:$C$87,MATCH('Direct validations'!E91,'Analysis of underwriting re'!$C$68:$C$87,0),1)</f>
        <v>12</v>
      </c>
      <c r="H91" s="484" t="str">
        <f>HLOOKUP(F91,'Analysis of underwriting re'!$B$69:$II$71,3,FALSE)</f>
        <v>S</v>
      </c>
      <c r="I91" s="485">
        <f>INDEX('Analysis of underwriting re'!$B$68:$I$87,MATCH('Direct validations'!G91,'Analysis of underwriting re'!$B$68:$B$87,0),MATCH('Direct validations'!H91,'Analysis of underwriting re'!$B$71:$I$71,0))</f>
        <v>0</v>
      </c>
      <c r="J91" s="485">
        <f>INDEX('Analysis of underwriting re'!$K$68:$R$87,MATCH('Direct validations'!G91,'Analysis of underwriting re'!$K$68:$K$87,0),MATCH('Direct validations'!H91,'Analysis of underwriting re'!$K$71:$R$71,0))</f>
        <v>0</v>
      </c>
      <c r="K91" s="493" t="s">
        <v>23</v>
      </c>
      <c r="L91" s="482" t="str">
        <f>'Geographical split of gross '!$C$10</f>
        <v>Total gross premiums written</v>
      </c>
      <c r="M91" s="482" t="str">
        <f>'Geographical split of gross '!$H$4</f>
        <v>2022 UY</v>
      </c>
      <c r="N91" s="484">
        <f>INDEX('Geographical split of gross '!$B$4:$C$10,MATCH('Direct validations'!L91,'Geographical split of gross '!$C$4:$C$10,0),1)</f>
        <v>5</v>
      </c>
      <c r="O91" s="484" t="str">
        <f>HLOOKUP(M91,'Geographical split of gross '!$B$4:$L$5,2,FALSE)</f>
        <v>D</v>
      </c>
      <c r="P91" s="485">
        <f>INDEX('Geographical split of gross '!$B$4:$L$10,MATCH('Direct validations'!N91,'Geographical split of gross '!$B$4:$B$10,0),MATCH('Direct validations'!O91,'Geographical split of gross '!$B$5:$L$5,0))</f>
        <v>0</v>
      </c>
      <c r="Q91" s="485">
        <f>INDEX('Geographical split of gross '!$B$15:$L$21,MATCH('Direct validations'!N91,'Geographical split of gross '!$B$15:$B$21,0),MATCH('Direct validations'!O91,'Geographical split of gross '!$B$16:$L$16,0))</f>
        <v>0</v>
      </c>
      <c r="R91" s="482" t="str">
        <f t="shared" si="29"/>
        <v>Pass</v>
      </c>
      <c r="S91" s="494" t="str">
        <f t="shared" si="30"/>
        <v>Pass</v>
      </c>
      <c r="T91" s="482" t="s">
        <v>69</v>
      </c>
      <c r="U91" s="482">
        <f t="shared" si="31"/>
        <v>0</v>
      </c>
      <c r="V91" s="494">
        <f t="shared" si="31"/>
        <v>0</v>
      </c>
    </row>
    <row r="92" spans="4:22" ht="15" x14ac:dyDescent="0.25">
      <c r="D92" s="497" t="s">
        <v>153</v>
      </c>
      <c r="E92" s="482" t="str">
        <f>'Analysis of underwriting re'!$C$107</f>
        <v>Total direct insurance</v>
      </c>
      <c r="F92" s="482" t="str">
        <f>'Analysis of underwriting re'!$D$91</f>
        <v>Gross premiums written</v>
      </c>
      <c r="G92" s="484">
        <f>INDEX('Analysis of underwriting re'!$B$90:$C$109,MATCH('Direct validations'!E92,'Analysis of underwriting re'!$C$90:$C$109,0),1)</f>
        <v>12</v>
      </c>
      <c r="H92" s="484" t="str">
        <f>HLOOKUP(F92,'Analysis of underwriting re'!$B$91:$I$93,3,FALSE)</f>
        <v>Y</v>
      </c>
      <c r="I92" s="485">
        <f>INDEX('Analysis of underwriting re'!$B$90:$I$109,MATCH('Direct validations'!G92,'Analysis of underwriting re'!$B$90:$B$109,0),MATCH('Direct validations'!H92,'Analysis of underwriting re'!$B$93:$I$93,0))</f>
        <v>0</v>
      </c>
      <c r="J92" s="485">
        <f>INDEX('Analysis of underwriting re'!$K$90:$R$109,MATCH('Direct validations'!G92,'Analysis of underwriting re'!$K$90:$K$109,0),MATCH('Direct validations'!H92,'Analysis of underwriting re'!$K$93:$R$93,0))</f>
        <v>0</v>
      </c>
      <c r="K92" s="493" t="s">
        <v>23</v>
      </c>
      <c r="L92" s="482" t="str">
        <f>'Geographical split of gross '!$C$10</f>
        <v>Total gross premiums written</v>
      </c>
      <c r="M92" s="482" t="str">
        <f>'Geographical split of gross '!$I$4</f>
        <v>2021 UY</v>
      </c>
      <c r="N92" s="484">
        <f>INDEX('Geographical split of gross '!$B$4:$C$10,MATCH('Direct validations'!L92,'Geographical split of gross '!$C$4:$C$10,0),1)</f>
        <v>5</v>
      </c>
      <c r="O92" s="484" t="str">
        <f>HLOOKUP(M92,'Geographical split of gross '!$B$4:$L$5,2,FALSE)</f>
        <v>E</v>
      </c>
      <c r="P92" s="485">
        <f>INDEX('Geographical split of gross '!$B$4:$L$10,MATCH('Direct validations'!N92,'Geographical split of gross '!$B$4:$B$10,0),MATCH('Direct validations'!O92,'Geographical split of gross '!$B$5:$L$5,0))</f>
        <v>0</v>
      </c>
      <c r="Q92" s="485">
        <f>INDEX('Geographical split of gross '!$B$15:$L$21,MATCH('Direct validations'!N92,'Geographical split of gross '!$B$15:$B$21,0),MATCH('Direct validations'!O92,'Geographical split of gross '!$B$16:$L$16,0))</f>
        <v>0</v>
      </c>
      <c r="R92" s="482" t="str">
        <f t="shared" si="29"/>
        <v>Pass</v>
      </c>
      <c r="S92" s="494" t="str">
        <f t="shared" si="30"/>
        <v>Pass</v>
      </c>
      <c r="T92" s="482" t="s">
        <v>69</v>
      </c>
      <c r="U92" s="482">
        <f t="shared" si="31"/>
        <v>0</v>
      </c>
      <c r="V92" s="494">
        <f t="shared" si="31"/>
        <v>0</v>
      </c>
    </row>
    <row r="93" spans="4:22" ht="15" x14ac:dyDescent="0.25">
      <c r="D93" s="497" t="s">
        <v>153</v>
      </c>
      <c r="E93" s="482" t="str">
        <f>'Analysis of underwriting re'!$C$128</f>
        <v>Total direct insurance</v>
      </c>
      <c r="F93" s="482" t="str">
        <f>'Analysis of underwriting re'!$D$112</f>
        <v>Gross premiums written</v>
      </c>
      <c r="G93" s="484">
        <f>INDEX('Analysis of underwriting re'!$B$111:$C$130,MATCH('Direct validations'!E93,'Analysis of underwriting re'!$C$111:$C$130,0),1)</f>
        <v>12</v>
      </c>
      <c r="H93" s="484" t="str">
        <f>HLOOKUP(F93,'Analysis of underwriting re'!$B$112:$I$114,3,FALSE)</f>
        <v>AE</v>
      </c>
      <c r="I93" s="485">
        <f>INDEX('Analysis of underwriting re'!$B$111:$I$130,MATCH('Direct validations'!G93,'Analysis of underwriting re'!$B$111:$B$130,0),MATCH('Direct validations'!H93,'Analysis of underwriting re'!$B$114:$I$114,0))</f>
        <v>0</v>
      </c>
      <c r="J93" s="485">
        <f>INDEX('Analysis of underwriting re'!$K$111:$R$130,MATCH('Direct validations'!G93,'Analysis of underwriting re'!$K$111:$K$130,0),MATCH('Direct validations'!H93,'Analysis of underwriting re'!$K$114:$R$114,0))</f>
        <v>0</v>
      </c>
      <c r="K93" s="493" t="s">
        <v>23</v>
      </c>
      <c r="L93" s="482" t="str">
        <f>'Geographical split of gross '!$C$10</f>
        <v>Total gross premiums written</v>
      </c>
      <c r="M93" s="482" t="str">
        <f>'Geographical split of gross '!$J$4</f>
        <v>2020 UY</v>
      </c>
      <c r="N93" s="484">
        <f>INDEX('Geographical split of gross '!$B$4:$C$10,MATCH('Direct validations'!L93,'Geographical split of gross '!$C$4:$C$10,0),1)</f>
        <v>5</v>
      </c>
      <c r="O93" s="484" t="str">
        <f>HLOOKUP(M93,'Geographical split of gross '!$B$4:$L$5,2,FALSE)</f>
        <v>F</v>
      </c>
      <c r="P93" s="485">
        <f>INDEX('Geographical split of gross '!$B$4:$L$10,MATCH('Direct validations'!N93,'Geographical split of gross '!$B$4:$B$10,0),MATCH('Direct validations'!O93,'Geographical split of gross '!$B$5:$L$5,0))</f>
        <v>0</v>
      </c>
      <c r="Q93" s="485">
        <f>INDEX('Geographical split of gross '!$B$15:$L$21,MATCH('Direct validations'!N93,'Geographical split of gross '!$B$15:$B$21,0),MATCH('Direct validations'!O93,'Geographical split of gross '!$B$16:$L$16,0))</f>
        <v>0</v>
      </c>
      <c r="R93" s="482" t="str">
        <f t="shared" si="29"/>
        <v>Pass</v>
      </c>
      <c r="S93" s="494" t="str">
        <f t="shared" si="30"/>
        <v>Pass</v>
      </c>
      <c r="T93" s="482" t="s">
        <v>69</v>
      </c>
      <c r="U93" s="482">
        <f t="shared" si="31"/>
        <v>0</v>
      </c>
      <c r="V93" s="494">
        <f t="shared" si="31"/>
        <v>0</v>
      </c>
    </row>
    <row r="94" spans="4:22" ht="15" x14ac:dyDescent="0.25">
      <c r="D94" s="497" t="s">
        <v>153</v>
      </c>
      <c r="E94" s="482" t="str">
        <f>'Analysis of underwriting re'!$C$149</f>
        <v>Total direct insurance</v>
      </c>
      <c r="F94" s="482" t="str">
        <f>'Analysis of underwriting re'!$D$133</f>
        <v>Gross premiums written</v>
      </c>
      <c r="G94" s="484">
        <f>INDEX('Analysis of underwriting re'!$B$132:$C$151,MATCH('Direct validations'!E94,'Analysis of underwriting re'!$C$132:$C$151,0),1)</f>
        <v>12</v>
      </c>
      <c r="H94" s="484" t="str">
        <f>HLOOKUP(F94,'Analysis of underwriting re'!$B$133:$I$135,3,FALSE)</f>
        <v>AK</v>
      </c>
      <c r="I94" s="485">
        <f>INDEX('Analysis of underwriting re'!$B$132:$I$151,MATCH('Direct validations'!G94,'Analysis of underwriting re'!$B$132:$B$151,0),MATCH('Direct validations'!H94,'Analysis of underwriting re'!$B$135:$I$135,0))</f>
        <v>0</v>
      </c>
      <c r="J94" s="485">
        <f>INDEX('Analysis of underwriting re'!$K$132:$R$151,MATCH('Direct validations'!G94,'Analysis of underwriting re'!$K$132:$K$151,0),MATCH('Direct validations'!H94,'Analysis of underwriting re'!$K$135:$R$135,0))</f>
        <v>0</v>
      </c>
      <c r="K94" s="493" t="s">
        <v>23</v>
      </c>
      <c r="L94" s="482" t="str">
        <f>'Geographical split of gross '!$C$10</f>
        <v>Total gross premiums written</v>
      </c>
      <c r="M94" s="482" t="str">
        <f>'Geographical split of gross '!$K$4</f>
        <v>2019 UY</v>
      </c>
      <c r="N94" s="484">
        <f>INDEX('Geographical split of gross '!$B$4:$C$10,MATCH('Direct validations'!L94,'Geographical split of gross '!$C$4:$C$10,0),1)</f>
        <v>5</v>
      </c>
      <c r="O94" s="484" t="str">
        <f>HLOOKUP(M94,'Geographical split of gross '!$B$4:$L$5,2,FALSE)</f>
        <v>G</v>
      </c>
      <c r="P94" s="485">
        <f>INDEX('Geographical split of gross '!$B$4:$L$10,MATCH('Direct validations'!N94,'Geographical split of gross '!$B$4:$B$10,0),MATCH('Direct validations'!O94,'Geographical split of gross '!$B$5:$L$5,0))</f>
        <v>0</v>
      </c>
      <c r="Q94" s="485">
        <f>INDEX('Geographical split of gross '!$B$15:$L$21,MATCH('Direct validations'!N94,'Geographical split of gross '!$B$15:$B$21,0),MATCH('Direct validations'!O94,'Geographical split of gross '!$B$16:$L$16,0))</f>
        <v>0</v>
      </c>
      <c r="R94" s="482" t="str">
        <f t="shared" si="29"/>
        <v>Pass</v>
      </c>
      <c r="S94" s="494" t="str">
        <f t="shared" si="30"/>
        <v>Pass</v>
      </c>
      <c r="T94" s="482" t="s">
        <v>69</v>
      </c>
      <c r="U94" s="482">
        <f t="shared" si="31"/>
        <v>0</v>
      </c>
      <c r="V94" s="494">
        <f t="shared" si="31"/>
        <v>0</v>
      </c>
    </row>
    <row r="95" spans="4:22" ht="15" x14ac:dyDescent="0.25">
      <c r="D95" s="497" t="s">
        <v>153</v>
      </c>
      <c r="E95" s="482" t="str">
        <f>'Analysis of underwriting re'!$C$170</f>
        <v>Total direct insurance</v>
      </c>
      <c r="F95" s="482" t="str">
        <f>'Analysis of underwriting re'!$D$154</f>
        <v>Gross premiums written</v>
      </c>
      <c r="G95" s="484">
        <f>INDEX('Analysis of underwriting re'!$B$153:$C$172,MATCH('Direct validations'!E95,'Analysis of underwriting re'!$C$153:$C$172,0),1)</f>
        <v>12</v>
      </c>
      <c r="H95" s="484" t="str">
        <f>HLOOKUP(F95,'Analysis of underwriting re'!$B$154:$I$156,3,FALSE)</f>
        <v>AQ</v>
      </c>
      <c r="I95" s="485">
        <f>INDEX('Analysis of underwriting re'!$B$153:$I$172,MATCH('Direct validations'!G95,'Analysis of underwriting re'!$B$153:$B$172,0),MATCH('Direct validations'!H95,'Analysis of underwriting re'!$B$156:$I$156,0))</f>
        <v>0</v>
      </c>
      <c r="J95" s="485">
        <f>INDEX('Analysis of underwriting re'!$K$153:$R$172,MATCH('Direct validations'!G95,'Analysis of underwriting re'!$K$153:$K$172,0),MATCH('Direct validations'!H95,'Analysis of underwriting re'!$K$156:$R$156,0))</f>
        <v>0</v>
      </c>
      <c r="K95" s="493" t="s">
        <v>23</v>
      </c>
      <c r="L95" s="482" t="str">
        <f>'Geographical split of gross '!$C$10</f>
        <v>Total gross premiums written</v>
      </c>
      <c r="M95" s="482" t="str">
        <f>'Geographical split of gross '!$L$4</f>
        <v>Total</v>
      </c>
      <c r="N95" s="484">
        <f>INDEX('Geographical split of gross '!$B$4:$C$10,MATCH('Direct validations'!L95,'Geographical split of gross '!$C$4:$C$10,0),1)</f>
        <v>5</v>
      </c>
      <c r="O95" s="484" t="str">
        <f>HLOOKUP(M95,'Geographical split of gross '!$B$4:$L$5,2,FALSE)</f>
        <v>H</v>
      </c>
      <c r="P95" s="485">
        <f>INDEX('Geographical split of gross '!$B$4:$L$10,MATCH('Direct validations'!N95,'Geographical split of gross '!$B$4:$B$10,0),MATCH('Direct validations'!O95,'Geographical split of gross '!$B$5:$L$5,0))</f>
        <v>0</v>
      </c>
      <c r="Q95" s="485">
        <f>INDEX('Geographical split of gross '!$B$15:$L$21,MATCH('Direct validations'!N95,'Geographical split of gross '!$B$15:$B$21,0),MATCH('Direct validations'!O95,'Geographical split of gross '!$B$16:$L$16,0))</f>
        <v>0</v>
      </c>
      <c r="R95" s="482" t="str">
        <f t="shared" si="29"/>
        <v>Pass</v>
      </c>
      <c r="S95" s="494" t="str">
        <f t="shared" si="30"/>
        <v>Pass</v>
      </c>
      <c r="T95" s="482" t="s">
        <v>69</v>
      </c>
      <c r="U95" s="482">
        <f t="shared" si="31"/>
        <v>0</v>
      </c>
      <c r="V95" s="494">
        <f t="shared" si="31"/>
        <v>0</v>
      </c>
    </row>
    <row r="96" spans="4:22" x14ac:dyDescent="0.2">
      <c r="D96" s="490"/>
      <c r="I96" s="485"/>
      <c r="J96" s="485"/>
      <c r="P96" s="485"/>
      <c r="Q96" s="485"/>
      <c r="R96" s="482"/>
      <c r="S96" s="494"/>
      <c r="U96" s="482"/>
      <c r="V96" s="494"/>
    </row>
    <row r="97" spans="4:22" ht="15" x14ac:dyDescent="0.25">
      <c r="D97" s="497" t="s">
        <v>15</v>
      </c>
      <c r="E97" s="526" t="str">
        <f>'Exposure to credit risk'!$C$8</f>
        <v>Shares and other variable yield securities and units in unit trusts</v>
      </c>
      <c r="F97" s="482" t="str">
        <f>'Exposure to credit risk'!$K$5</f>
        <v>Total </v>
      </c>
      <c r="G97" s="484">
        <f>INDEX('Exposure to credit risk'!$B$4:$C$23,MATCH('Direct validations'!E97,'Exposure to credit risk'!$C$4:$C$23,0),1)</f>
        <v>1</v>
      </c>
      <c r="H97" s="484" t="str">
        <f>HLOOKUP(F97,'Exposure to credit risk'!$B$5:$K$6,2,FALSE)</f>
        <v>G</v>
      </c>
      <c r="I97" s="485">
        <f>INDEX('Exposure to credit risk'!$B$4:$K$23,MATCH('Direct validations'!G97,'Exposure to credit risk'!$B$4:$B$23,0),MATCH('Direct validations'!H97,'Exposure to credit risk'!$B$6:$K$6,0))</f>
        <v>0</v>
      </c>
      <c r="J97" s="485">
        <f>INDEX('Exposure to credit risk'!$M$4:$V$23,MATCH('Direct validations'!G97,'Exposure to credit risk'!$M$4:$M$23,0),MATCH('Direct validations'!H97,'Exposure to credit risk'!$M$6:$V$6,0))</f>
        <v>0</v>
      </c>
      <c r="K97" s="493" t="s">
        <v>159</v>
      </c>
      <c r="L97" s="482" t="str">
        <f>'Financial Assets past due'!$C$9</f>
        <v>Shares and other variable yield securities and units in unit trusts</v>
      </c>
      <c r="M97" s="482" t="str">
        <f>'Financial Assets past due'!$E$5</f>
        <v>Neither past due nor impaired assets</v>
      </c>
      <c r="N97" s="484">
        <f>INDEX('Financial Assets past due'!$B$4:$C$24,MATCH('Direct validations'!L97,'Financial Assets past due'!$C$4:$C$24,0),1)</f>
        <v>1</v>
      </c>
      <c r="O97" s="484" t="str">
        <f>HLOOKUP(M97,'Financial Assets past due'!$B$5:$I$7,3,FALSE)</f>
        <v>A</v>
      </c>
      <c r="P97" s="485">
        <f>INDEX('Financial Assets past due'!$B$4:$I$24,MATCH('Direct validations'!N97,'Financial Assets past due'!$B$4:$B$24,0),MATCH('Direct validations'!O97,'Financial Assets past due'!$B$7:$I$7,0))</f>
        <v>0</v>
      </c>
      <c r="Q97" s="485">
        <f>INDEX('Financial Assets past due'!$K$4:$R$24,MATCH('Direct validations'!N97,'Financial Assets past due'!$K$4:$K$24,0),MATCH('Direct validations'!O97,'Financial Assets past due'!$K$7:$R$7,0))</f>
        <v>0</v>
      </c>
      <c r="R97" s="482" t="str">
        <f t="shared" ref="R97:R104" si="32">IF($T97="No",IF(I97=P97,"Pass","Fail"),IF(I97+P97=0,"Pass","Fail"))</f>
        <v>Pass</v>
      </c>
      <c r="S97" s="494" t="str">
        <f t="shared" ref="S97:S104" si="33">IF($T97="No",IF(J97=Q97,"Pass","Fail"),IF(J97+Q97=0,"Pass","Fail"))</f>
        <v>Pass</v>
      </c>
      <c r="T97" s="482" t="s">
        <v>69</v>
      </c>
      <c r="U97" s="482">
        <f t="shared" ref="U97:U104" si="34">IF(R97="Pass",0,1)</f>
        <v>0</v>
      </c>
      <c r="V97" s="494">
        <f t="shared" ref="V97:V104" si="35">IF(S97="Pass",0,1)</f>
        <v>0</v>
      </c>
    </row>
    <row r="98" spans="4:22" ht="15" x14ac:dyDescent="0.25">
      <c r="D98" s="497" t="s">
        <v>15</v>
      </c>
      <c r="E98" s="526" t="str">
        <f>'Exposure to credit risk'!$C$30</f>
        <v>Shares and other variable yield securities and units in unit trusts</v>
      </c>
      <c r="F98" s="482" t="str">
        <f>'Exposure to credit risk'!$K$27</f>
        <v>Total </v>
      </c>
      <c r="G98" s="484">
        <f>INDEX('Exposure to credit risk'!$B$26:$C$45,MATCH('Direct validations'!E98,'Exposure to credit risk'!$C$26:$C$45,0),1)</f>
        <v>1</v>
      </c>
      <c r="H98" s="484" t="str">
        <f>HLOOKUP(F98,'Exposure to credit risk'!$B$27:$K$28,2,FALSE)</f>
        <v>N</v>
      </c>
      <c r="I98" s="485">
        <f>INDEX('Exposure to credit risk'!$B$26:$K$45,MATCH('Direct validations'!G98,'Exposure to credit risk'!$B$26:$B$45,0),MATCH('Direct validations'!H98,'Exposure to credit risk'!$B$28:$K$28,0))</f>
        <v>0</v>
      </c>
      <c r="J98" s="485">
        <f>INDEX('Exposure to credit risk'!$M$26:$V$45,MATCH('Direct validations'!G98,'Exposure to credit risk'!$M$26:$M$45,0),MATCH('Direct validations'!H98,'Exposure to credit risk'!$M$28:$V$28,0))</f>
        <v>0</v>
      </c>
      <c r="K98" s="493" t="s">
        <v>159</v>
      </c>
      <c r="L98" s="482" t="str">
        <f>'Financial Assets past due'!$C$32</f>
        <v>Shares and other variable yield securities and units in unit trusts</v>
      </c>
      <c r="M98" s="482" t="str">
        <f>'Financial Assets past due'!$E$28</f>
        <v>Neither past due nor impaired assets</v>
      </c>
      <c r="N98" s="484">
        <f>INDEX('Financial Assets past due'!$B$27:$C$47,MATCH('Direct validations'!L98,'Financial Assets past due'!$C$27:$C$47,0),1)</f>
        <v>1</v>
      </c>
      <c r="O98" s="484" t="str">
        <f>HLOOKUP(M98,'Financial Assets past due'!$B$28:$I$30,3,FALSE)</f>
        <v>F</v>
      </c>
      <c r="P98" s="485">
        <f>INDEX('Financial Assets past due'!$B$27:$I$47,MATCH('Direct validations'!N98,'Financial Assets past due'!$B$27:$B$47,0),MATCH('Direct validations'!O98,'Financial Assets past due'!$B$30:$I$30,0))</f>
        <v>0</v>
      </c>
      <c r="Q98" s="485">
        <f>INDEX('Financial Assets past due'!$K$27:$R$47,MATCH('Direct validations'!N98,'Financial Assets past due'!$K$27:$K$47,0),MATCH('Direct validations'!O98,'Financial Assets past due'!$K$30:$R$30,0))</f>
        <v>0</v>
      </c>
      <c r="R98" s="482" t="str">
        <f t="shared" si="32"/>
        <v>Pass</v>
      </c>
      <c r="S98" s="494" t="str">
        <f t="shared" si="33"/>
        <v>Pass</v>
      </c>
      <c r="T98" s="482" t="s">
        <v>69</v>
      </c>
      <c r="U98" s="482">
        <f t="shared" si="34"/>
        <v>0</v>
      </c>
      <c r="V98" s="494">
        <f t="shared" si="35"/>
        <v>0</v>
      </c>
    </row>
    <row r="99" spans="4:22" ht="15" x14ac:dyDescent="0.25">
      <c r="D99" s="497" t="s">
        <v>15</v>
      </c>
      <c r="E99" s="526" t="str">
        <f>'Exposure to credit risk'!$C$52</f>
        <v>Shares and other variable yield securities and units in unit trusts</v>
      </c>
      <c r="F99" s="482" t="str">
        <f>'Exposure to credit risk'!$K$49</f>
        <v>Total </v>
      </c>
      <c r="G99" s="484">
        <f>INDEX('Exposure to credit risk'!$B$48:$C$67,MATCH('Direct validations'!E99,'Exposure to credit risk'!$C$48:$C$67,0),1)</f>
        <v>1</v>
      </c>
      <c r="H99" s="484" t="str">
        <f>HLOOKUP(F99,'Exposure to credit risk'!$B$49:$K$50,2,FALSE)</f>
        <v>U</v>
      </c>
      <c r="I99" s="485">
        <f>INDEX('Exposure to credit risk'!$B$48:$K$67,MATCH('Direct validations'!G99,'Exposure to credit risk'!$B$48:$B$67,0),MATCH('Direct validations'!H99,'Exposure to credit risk'!$B$50:$K$50,0))</f>
        <v>0</v>
      </c>
      <c r="J99" s="485">
        <f>INDEX('Exposure to credit risk'!$M$48:$V$67,MATCH('Direct validations'!G99,'Exposure to credit risk'!$M$48:$M$67,0),MATCH('Direct validations'!H99,'Exposure to credit risk'!$M$50:$V$50,0))</f>
        <v>0</v>
      </c>
      <c r="K99" s="493" t="s">
        <v>159</v>
      </c>
      <c r="L99" s="482" t="str">
        <f>'Financial Assets past due'!$C$55</f>
        <v>Shares and other variable yield securities and units in unit trusts</v>
      </c>
      <c r="M99" s="482" t="str">
        <f>'Financial Assets past due'!$E$51</f>
        <v>Neither past due nor impaired assets</v>
      </c>
      <c r="N99" s="484">
        <f>INDEX('Financial Assets past due'!$B$50:$C$70,MATCH('Direct validations'!L99,'Financial Assets past due'!$C$50:$C$70,0),1)</f>
        <v>1</v>
      </c>
      <c r="O99" s="484" t="str">
        <f>HLOOKUP(M99,'Financial Assets past due'!$B$51:$I$53,3,FALSE)</f>
        <v>K</v>
      </c>
      <c r="P99" s="485">
        <f>INDEX('Financial Assets past due'!$B$50:$I$70,MATCH('Direct validations'!N99,'Financial Assets past due'!$B$50:$B$70,0),MATCH('Direct validations'!O99,'Financial Assets past due'!$B$53:$I$53,0))</f>
        <v>0</v>
      </c>
      <c r="Q99" s="485">
        <f>INDEX('Financial Assets past due'!$K$50:$R$70,MATCH('Direct validations'!N99,'Financial Assets past due'!$K$50:$K$70,0),MATCH('Direct validations'!O99,'Financial Assets past due'!$K$53:$R$53,0))</f>
        <v>0</v>
      </c>
      <c r="R99" s="482" t="str">
        <f t="shared" si="32"/>
        <v>Pass</v>
      </c>
      <c r="S99" s="494" t="str">
        <f t="shared" si="33"/>
        <v>Pass</v>
      </c>
      <c r="T99" s="482" t="s">
        <v>69</v>
      </c>
      <c r="U99" s="482">
        <f t="shared" si="34"/>
        <v>0</v>
      </c>
      <c r="V99" s="494">
        <f t="shared" si="35"/>
        <v>0</v>
      </c>
    </row>
    <row r="100" spans="4:22" ht="15" x14ac:dyDescent="0.25">
      <c r="D100" s="497" t="s">
        <v>15</v>
      </c>
      <c r="E100" s="526" t="str">
        <f>'Exposure to credit risk'!$C$74</f>
        <v>Shares and other variable yield securities and units in unit trusts</v>
      </c>
      <c r="F100" s="482" t="str">
        <f>'Exposure to credit risk'!$K$71</f>
        <v>Total </v>
      </c>
      <c r="G100" s="484">
        <f>INDEX('Exposure to credit risk'!$B$70:$C$89,MATCH('Direct validations'!E100,'Exposure to credit risk'!$C$70:$C$89,0),1)</f>
        <v>1</v>
      </c>
      <c r="H100" s="484" t="str">
        <f>HLOOKUP(F100,'Exposure to credit risk'!$B$71:$K$72,2,FALSE)</f>
        <v>AB</v>
      </c>
      <c r="I100" s="485">
        <f>INDEX('Exposure to credit risk'!$B$70:$K$89,MATCH('Direct validations'!G100,'Exposure to credit risk'!$B$70:$B$89,0),MATCH('Direct validations'!H100,'Exposure to credit risk'!$B$72:$K$72,0))</f>
        <v>0</v>
      </c>
      <c r="J100" s="485">
        <f>INDEX('Exposure to credit risk'!$M$70:$V$89,MATCH('Direct validations'!G100,'Exposure to credit risk'!$M$70:$M$89,0),MATCH('Direct validations'!H100,'Exposure to credit risk'!$M$72:$V$72,0))</f>
        <v>0</v>
      </c>
      <c r="K100" s="493" t="s">
        <v>159</v>
      </c>
      <c r="L100" s="482" t="str">
        <f>'Financial Assets past due'!$C$78</f>
        <v>Shares and other variable yield securities and units in unit trusts</v>
      </c>
      <c r="M100" s="482" t="str">
        <f>'Financial Assets past due'!$E$74</f>
        <v>Neither past due nor impaired assets</v>
      </c>
      <c r="N100" s="484">
        <f>INDEX('Financial Assets past due'!$B$73:$C$93,MATCH('Direct validations'!L100,'Financial Assets past due'!$C$73:$C$93,0),1)</f>
        <v>1</v>
      </c>
      <c r="O100" s="484" t="str">
        <f>HLOOKUP(M100,'Financial Assets past due'!$B$74:$I$76,3,FALSE)</f>
        <v>P</v>
      </c>
      <c r="P100" s="485">
        <f>INDEX('Financial Assets past due'!$B$73:$I$93,MATCH('Direct validations'!N100,'Financial Assets past due'!$B$73:$B$93,0),MATCH('Direct validations'!O100,'Financial Assets past due'!$B$76:$I$76,0))</f>
        <v>0</v>
      </c>
      <c r="Q100" s="485">
        <f>INDEX('Financial Assets past due'!$K$73:$R$93,MATCH('Direct validations'!N100,'Financial Assets past due'!$K$73:$K$93,0),MATCH('Direct validations'!O100,'Financial Assets past due'!$K$76:$R$76,0))</f>
        <v>0</v>
      </c>
      <c r="R100" s="482" t="str">
        <f t="shared" si="32"/>
        <v>Pass</v>
      </c>
      <c r="S100" s="494" t="str">
        <f t="shared" si="33"/>
        <v>Pass</v>
      </c>
      <c r="T100" s="482" t="s">
        <v>69</v>
      </c>
      <c r="U100" s="482">
        <f t="shared" si="34"/>
        <v>0</v>
      </c>
      <c r="V100" s="494">
        <f t="shared" si="35"/>
        <v>0</v>
      </c>
    </row>
    <row r="101" spans="4:22" ht="15" x14ac:dyDescent="0.25">
      <c r="D101" s="497" t="s">
        <v>15</v>
      </c>
      <c r="E101" s="526" t="str">
        <f>'Exposure to credit risk'!$C$96</f>
        <v>Shares and other variable yield securities and units in unit trusts</v>
      </c>
      <c r="F101" s="482" t="str">
        <f>'Exposure to credit risk'!$K$93</f>
        <v>Total </v>
      </c>
      <c r="G101" s="484">
        <f>INDEX('Exposure to credit risk'!$B$92:$C$111,MATCH('Direct validations'!E101,'Exposure to credit risk'!$C$92:$C$111,0),1)</f>
        <v>1</v>
      </c>
      <c r="H101" s="484" t="str">
        <f>HLOOKUP(F101,'Exposure to credit risk'!$B$93:$K$94,2,FALSE)</f>
        <v>AI</v>
      </c>
      <c r="I101" s="485">
        <f>INDEX('Exposure to credit risk'!$B$92:$K$111,MATCH('Direct validations'!G101,'Exposure to credit risk'!$B$92:$B$111,0),MATCH('Direct validations'!H101,'Exposure to credit risk'!$B$94:$K$94,0))</f>
        <v>0</v>
      </c>
      <c r="J101" s="485">
        <f>INDEX('Exposure to credit risk'!$M$92:$V$111,MATCH('Direct validations'!G101,'Exposure to credit risk'!$M$92:$M$111,0),MATCH('Direct validations'!H101,'Exposure to credit risk'!$M$94:$V$94,0))</f>
        <v>0</v>
      </c>
      <c r="K101" s="493" t="s">
        <v>159</v>
      </c>
      <c r="L101" s="482" t="str">
        <f>'Financial Assets past due'!$C$101</f>
        <v>Shares and other variable yield securities and units in unit trusts</v>
      </c>
      <c r="M101" s="482" t="str">
        <f>'Financial Assets past due'!$E$97</f>
        <v>Neither past due nor impaired assets</v>
      </c>
      <c r="N101" s="484">
        <f>INDEX('Financial Assets past due'!$B$96:$C$116,MATCH('Direct validations'!L101,'Financial Assets past due'!$C$96:$C$116,0),1)</f>
        <v>1</v>
      </c>
      <c r="O101" s="484" t="str">
        <f>HLOOKUP(M101,'Financial Assets past due'!$B$97:$I$99,3,FALSE)</f>
        <v>U</v>
      </c>
      <c r="P101" s="485">
        <f>INDEX('Financial Assets past due'!$B$96:$I$116,MATCH('Direct validations'!N101,'Financial Assets past due'!$B$96:$B$116,0),MATCH('Direct validations'!O101,'Financial Assets past due'!$B$99:$I$99,0))</f>
        <v>0</v>
      </c>
      <c r="Q101" s="485">
        <f>INDEX('Financial Assets past due'!$K$96:$R$116,MATCH('Direct validations'!N101,'Financial Assets past due'!$K$96:$K$116,0),MATCH('Direct validations'!O101,'Financial Assets past due'!$K$99:$R$99,0))</f>
        <v>0</v>
      </c>
      <c r="R101" s="482" t="str">
        <f t="shared" si="32"/>
        <v>Pass</v>
      </c>
      <c r="S101" s="494" t="str">
        <f t="shared" si="33"/>
        <v>Pass</v>
      </c>
      <c r="T101" s="482" t="s">
        <v>69</v>
      </c>
      <c r="U101" s="482">
        <f t="shared" si="34"/>
        <v>0</v>
      </c>
      <c r="V101" s="494">
        <f t="shared" si="35"/>
        <v>0</v>
      </c>
    </row>
    <row r="102" spans="4:22" ht="15" x14ac:dyDescent="0.25">
      <c r="D102" s="497" t="s">
        <v>15</v>
      </c>
      <c r="E102" s="526" t="str">
        <f>'Exposure to credit risk'!$C$118</f>
        <v>Shares and other variable yield securities and units in unit trusts</v>
      </c>
      <c r="F102" s="482" t="str">
        <f>'Exposure to credit risk'!$K$115</f>
        <v>Total </v>
      </c>
      <c r="G102" s="484">
        <f>INDEX('Exposure to credit risk'!$B$114:$C$133,MATCH('Direct validations'!E102,'Exposure to credit risk'!$C$114:$C$133,0),1)</f>
        <v>1</v>
      </c>
      <c r="H102" s="484" t="str">
        <f>HLOOKUP(F102,'Exposure to credit risk'!$B$115:$K$116,2,FALSE)</f>
        <v>AP</v>
      </c>
      <c r="I102" s="485">
        <f>INDEX('Exposure to credit risk'!$B$114:$K$133,MATCH('Direct validations'!G102,'Exposure to credit risk'!$B$114:$B$133,0),MATCH('Direct validations'!H102,'Exposure to credit risk'!$B$116:$K$116,0))</f>
        <v>0</v>
      </c>
      <c r="J102" s="485">
        <f>INDEX('Exposure to credit risk'!$M$114:$V$133,MATCH('Direct validations'!G102,'Exposure to credit risk'!$M$114:$M$133,0),MATCH('Direct validations'!H102,'Exposure to credit risk'!$M$116:$V$116,0))</f>
        <v>0</v>
      </c>
      <c r="K102" s="493" t="s">
        <v>159</v>
      </c>
      <c r="L102" s="482" t="str">
        <f>'Financial Assets past due'!$C$124</f>
        <v>Shares and other variable yield securities and units in unit trusts</v>
      </c>
      <c r="M102" s="482" t="str">
        <f>'Financial Assets past due'!$E$120</f>
        <v>Neither past due nor impaired assets</v>
      </c>
      <c r="N102" s="484">
        <f>INDEX('Financial Assets past due'!$B$119:$C$139,MATCH('Direct validations'!L102,'Financial Assets past due'!$C$119:$C$139,0),1)</f>
        <v>1</v>
      </c>
      <c r="O102" s="484" t="str">
        <f>HLOOKUP(M102,'Financial Assets past due'!$B$120:$I$122,3,FALSE)</f>
        <v>Z</v>
      </c>
      <c r="P102" s="485">
        <f>INDEX('Financial Assets past due'!$B$119:$I$139,MATCH('Direct validations'!N102,'Financial Assets past due'!$B$119:$B$139,0),MATCH('Direct validations'!O102,'Financial Assets past due'!$B$122:$I$122,0))</f>
        <v>0</v>
      </c>
      <c r="Q102" s="485">
        <f>INDEX('Financial Assets past due'!$K$119:$R$139,MATCH('Direct validations'!N102,'Financial Assets past due'!$K$119:$K$139,0),MATCH('Direct validations'!O102,'Financial Assets past due'!$K$122:$R$122,0))</f>
        <v>0</v>
      </c>
      <c r="R102" s="482" t="str">
        <f t="shared" si="32"/>
        <v>Pass</v>
      </c>
      <c r="S102" s="494" t="str">
        <f t="shared" si="33"/>
        <v>Pass</v>
      </c>
      <c r="T102" s="482" t="s">
        <v>69</v>
      </c>
      <c r="U102" s="482">
        <f t="shared" si="34"/>
        <v>0</v>
      </c>
      <c r="V102" s="494">
        <f t="shared" si="35"/>
        <v>0</v>
      </c>
    </row>
    <row r="103" spans="4:22" ht="15" x14ac:dyDescent="0.25">
      <c r="D103" s="497" t="s">
        <v>15</v>
      </c>
      <c r="E103" s="526" t="str">
        <f>'Exposure to credit risk'!$C$140</f>
        <v>Shares and other variable yield securities and units in unit trusts</v>
      </c>
      <c r="F103" s="482" t="str">
        <f>'Exposure to credit risk'!$K$137</f>
        <v>Total </v>
      </c>
      <c r="G103" s="484">
        <f>INDEX('Exposure to credit risk'!$B$136:$C$155,MATCH('Direct validations'!E103,'Exposure to credit risk'!$C$136:$C$155,0),1)</f>
        <v>1</v>
      </c>
      <c r="H103" s="484" t="str">
        <f>HLOOKUP(F103,'Exposure to credit risk'!$B$137:$K$138,2,FALSE)</f>
        <v>AW</v>
      </c>
      <c r="I103" s="485">
        <f>INDEX('Exposure to credit risk'!$B$136:$K$155,MATCH('Direct validations'!G103,'Exposure to credit risk'!$B$136:$B$155,0),MATCH('Direct validations'!H103,'Exposure to credit risk'!$B$138:$K$138,0))</f>
        <v>0</v>
      </c>
      <c r="J103" s="485">
        <f>INDEX('Exposure to credit risk'!$M$136:$V$155,MATCH('Direct validations'!G103,'Exposure to credit risk'!$M$136:$M$155,0),MATCH('Direct validations'!H103,'Exposure to credit risk'!$M$138:$V$138,0))</f>
        <v>0</v>
      </c>
      <c r="K103" s="493" t="s">
        <v>159</v>
      </c>
      <c r="L103" s="482" t="str">
        <f>'Financial Assets past due'!$C$147</f>
        <v>Shares and other variable yield securities and units in unit trusts</v>
      </c>
      <c r="M103" s="482" t="str">
        <f>'Financial Assets past due'!$E$143</f>
        <v>Neither past due nor impaired assets</v>
      </c>
      <c r="N103" s="484">
        <f>INDEX('Financial Assets past due'!$B$142:$C$162,MATCH('Direct validations'!L103,'Financial Assets past due'!$C$142:$C$162,0),1)</f>
        <v>1</v>
      </c>
      <c r="O103" s="484" t="str">
        <f>HLOOKUP(M103,'Financial Assets past due'!$B$143:$I$145,3,FALSE)</f>
        <v>AE</v>
      </c>
      <c r="P103" s="485">
        <f>INDEX('Financial Assets past due'!$B$142:$I$162,MATCH('Direct validations'!N103,'Financial Assets past due'!$B$142:$B$162,0),MATCH('Direct validations'!O103,'Financial Assets past due'!$B$145:$I$145,0))</f>
        <v>0</v>
      </c>
      <c r="Q103" s="485">
        <f>INDEX('Financial Assets past due'!$K$142:$R$162,MATCH('Direct validations'!N103,'Financial Assets past due'!$K$142:$K$162,0),MATCH('Direct validations'!O103,'Financial Assets past due'!$K$145:$R$145,0))</f>
        <v>0</v>
      </c>
      <c r="R103" s="482" t="str">
        <f t="shared" si="32"/>
        <v>Pass</v>
      </c>
      <c r="S103" s="494" t="str">
        <f t="shared" si="33"/>
        <v>Pass</v>
      </c>
      <c r="T103" s="482" t="s">
        <v>69</v>
      </c>
      <c r="U103" s="482">
        <f t="shared" si="34"/>
        <v>0</v>
      </c>
      <c r="V103" s="494">
        <f t="shared" si="35"/>
        <v>0</v>
      </c>
    </row>
    <row r="104" spans="4:22" ht="15" x14ac:dyDescent="0.25">
      <c r="D104" s="497" t="s">
        <v>15</v>
      </c>
      <c r="E104" s="526" t="str">
        <f>'Exposure to credit risk'!$C$162</f>
        <v>Shares and other variable yield securities and units in unit trusts</v>
      </c>
      <c r="F104" s="482" t="str">
        <f>'Exposure to credit risk'!$K$159</f>
        <v>Total </v>
      </c>
      <c r="G104" s="484">
        <f>INDEX('Exposure to credit risk'!$B$158:$C$177,MATCH('Direct validations'!E104,'Exposure to credit risk'!$C$158:$C$177,0),1)</f>
        <v>1</v>
      </c>
      <c r="H104" s="484" t="str">
        <f>HLOOKUP(F104,'Exposure to credit risk'!$B$159:$K$160,2,FALSE)</f>
        <v>AAD</v>
      </c>
      <c r="I104" s="485">
        <f>INDEX('Exposure to credit risk'!$B$158:$K$177,MATCH('Direct validations'!G104,'Exposure to credit risk'!$B$158:$B$177,0),MATCH('Direct validations'!H104,'Exposure to credit risk'!$B$160:$K$160,0))</f>
        <v>0</v>
      </c>
      <c r="J104" s="485">
        <f>INDEX('Exposure to credit risk'!$M$158:$V$177,MATCH('Direct validations'!G104,'Exposure to credit risk'!$M$158:$M$177,0),MATCH('Direct validations'!H104,'Exposure to credit risk'!$M$160:$V$160,0))</f>
        <v>0</v>
      </c>
      <c r="K104" s="493" t="s">
        <v>159</v>
      </c>
      <c r="L104" s="482" t="str">
        <f>'Financial Assets past due'!$C$170</f>
        <v>Shares and other variable yield securities and units in unit trusts</v>
      </c>
      <c r="M104" s="482" t="str">
        <f>'Financial Assets past due'!$E$166</f>
        <v>Neither past due nor impaired assets</v>
      </c>
      <c r="N104" s="484">
        <f>INDEX('Financial Assets past due'!$B$165:$C$185,MATCH('Direct validations'!L104,'Financial Assets past due'!$C$165:$C$185,0),1)</f>
        <v>1</v>
      </c>
      <c r="O104" s="484" t="str">
        <f>HLOOKUP(M104,'Financial Assets past due'!$B$166:$I$168,3,FALSE)</f>
        <v>AJ</v>
      </c>
      <c r="P104" s="485">
        <f>INDEX('Financial Assets past due'!$B$165:$I$185,MATCH('Direct validations'!N104,'Financial Assets past due'!$B$165:$B$185,0),MATCH('Direct validations'!O104,'Financial Assets past due'!$B$168:$I$168,0))</f>
        <v>0</v>
      </c>
      <c r="Q104" s="485">
        <f>INDEX('Financial Assets past due'!$K$165:$R$185,MATCH('Direct validations'!N104,'Financial Assets past due'!$K$165:$K$185,0),MATCH('Direct validations'!O104,'Financial Assets past due'!$K$168:$R$168,0))</f>
        <v>0</v>
      </c>
      <c r="R104" s="482" t="str">
        <f t="shared" si="32"/>
        <v>Pass</v>
      </c>
      <c r="S104" s="494" t="str">
        <f t="shared" si="33"/>
        <v>Pass</v>
      </c>
      <c r="T104" s="482" t="s">
        <v>69</v>
      </c>
      <c r="U104" s="482">
        <f t="shared" si="34"/>
        <v>0</v>
      </c>
      <c r="V104" s="494">
        <f t="shared" si="35"/>
        <v>0</v>
      </c>
    </row>
    <row r="105" spans="4:22" x14ac:dyDescent="0.2">
      <c r="D105" s="490"/>
      <c r="I105" s="485"/>
      <c r="J105" s="485"/>
      <c r="P105" s="485"/>
      <c r="Q105" s="485"/>
      <c r="R105" s="482"/>
      <c r="S105" s="494"/>
      <c r="U105" s="482"/>
      <c r="V105" s="494"/>
    </row>
    <row r="106" spans="4:22" ht="15" x14ac:dyDescent="0.25">
      <c r="D106" s="497" t="s">
        <v>15</v>
      </c>
      <c r="E106" s="482" t="str">
        <f>'Exposure to credit risk'!$C$9</f>
        <v>Debt securities and other fixed income securities</v>
      </c>
      <c r="F106" s="482" t="str">
        <f>'Exposure to credit risk'!$K$5</f>
        <v>Total </v>
      </c>
      <c r="G106" s="484">
        <f>INDEX('Exposure to credit risk'!$B$4:$C$23,MATCH('Direct validations'!E106,'Exposure to credit risk'!$C$4:$C$23,0),1)</f>
        <v>2</v>
      </c>
      <c r="H106" s="484" t="str">
        <f>HLOOKUP(F106,'Exposure to credit risk'!$B$5:$K$6,2,FALSE)</f>
        <v>G</v>
      </c>
      <c r="I106" s="485">
        <f>INDEX('Exposure to credit risk'!$B$4:$K$23,MATCH('Direct validations'!G106,'Exposure to credit risk'!$B$4:$B$23,0),MATCH('Direct validations'!H106,'Exposure to credit risk'!$B$6:$K$6,0))</f>
        <v>0</v>
      </c>
      <c r="J106" s="485">
        <f>INDEX('Exposure to credit risk'!$M$4:$V$23,MATCH('Direct validations'!G106,'Exposure to credit risk'!$M$4:$M$23,0),MATCH('Direct validations'!H106,'Exposure to credit risk'!$M$6:$V$6,0))</f>
        <v>0</v>
      </c>
      <c r="K106" s="493" t="s">
        <v>159</v>
      </c>
      <c r="L106" s="482" t="str">
        <f>'Financial Assets past due'!$C$10</f>
        <v>Debt securities and other fixed income securities</v>
      </c>
      <c r="M106" s="482" t="str">
        <f>'Financial Assets past due'!$E$5</f>
        <v>Neither past due nor impaired assets</v>
      </c>
      <c r="N106" s="484">
        <f>INDEX('Financial Assets past due'!$B$4:$C$24,MATCH('Direct validations'!L106,'Financial Assets past due'!$C$4:$C$24,0),1)</f>
        <v>2</v>
      </c>
      <c r="O106" s="484" t="str">
        <f>HLOOKUP(M106,'Financial Assets past due'!$B$5:$I$7,3,FALSE)</f>
        <v>A</v>
      </c>
      <c r="P106" s="485">
        <f>INDEX('Financial Assets past due'!$B$4:$I$24,MATCH('Direct validations'!N106,'Financial Assets past due'!$B$4:$B$24,0),MATCH('Direct validations'!O106,'Financial Assets past due'!$B$7:$I$7,0))</f>
        <v>0</v>
      </c>
      <c r="Q106" s="485">
        <f>INDEX('Financial Assets past due'!$K$4:$R$24,MATCH('Direct validations'!N106,'Financial Assets past due'!$K$4:$K$24,0),MATCH('Direct validations'!O106,'Financial Assets past due'!$K$7:$R$7,0))</f>
        <v>0</v>
      </c>
      <c r="R106" s="482" t="str">
        <f t="shared" ref="R106:R113" si="36">IF($T106="No",IF(I106=P106,"Pass","Fail"),IF(I106+P106=0,"Pass","Fail"))</f>
        <v>Pass</v>
      </c>
      <c r="S106" s="494" t="str">
        <f t="shared" ref="S106:S113" si="37">IF($T106="No",IF(J106=Q106,"Pass","Fail"),IF(J106+Q106=0,"Pass","Fail"))</f>
        <v>Pass</v>
      </c>
      <c r="T106" s="482" t="s">
        <v>69</v>
      </c>
      <c r="U106" s="482">
        <f t="shared" ref="U106:V113" si="38">IF(R106="Pass",0,1)</f>
        <v>0</v>
      </c>
      <c r="V106" s="494">
        <f t="shared" si="38"/>
        <v>0</v>
      </c>
    </row>
    <row r="107" spans="4:22" ht="15" x14ac:dyDescent="0.25">
      <c r="D107" s="497" t="s">
        <v>15</v>
      </c>
      <c r="E107" s="482" t="str">
        <f>'Exposure to credit risk'!$C$31</f>
        <v>Debt securities and other fixed income securities</v>
      </c>
      <c r="F107" s="482" t="str">
        <f>'Exposure to credit risk'!$K$27</f>
        <v>Total </v>
      </c>
      <c r="G107" s="484">
        <f>INDEX('Exposure to credit risk'!$B$26:$C$45,MATCH('Direct validations'!E107,'Exposure to credit risk'!$C$26:$C$45,0),1)</f>
        <v>2</v>
      </c>
      <c r="H107" s="484" t="str">
        <f>HLOOKUP(F107,'Exposure to credit risk'!$B$27:$K$28,2,FALSE)</f>
        <v>N</v>
      </c>
      <c r="I107" s="485">
        <f>INDEX('Exposure to credit risk'!$B$26:$K$45,MATCH('Direct validations'!G107,'Exposure to credit risk'!$B$26:$B$45,0),MATCH('Direct validations'!H107,'Exposure to credit risk'!$B$28:$K$28,0))</f>
        <v>0</v>
      </c>
      <c r="J107" s="485">
        <f>INDEX('Exposure to credit risk'!$M$26:$V$45,MATCH('Direct validations'!G107,'Exposure to credit risk'!$M$26:$M$45,0),MATCH('Direct validations'!H107,'Exposure to credit risk'!$M$28:$V$28,0))</f>
        <v>0</v>
      </c>
      <c r="K107" s="493" t="s">
        <v>159</v>
      </c>
      <c r="L107" s="482" t="str">
        <f>'Financial Assets past due'!$C$33</f>
        <v>Debt securities and other fixed income securities</v>
      </c>
      <c r="M107" s="482" t="str">
        <f>'Financial Assets past due'!$E$28</f>
        <v>Neither past due nor impaired assets</v>
      </c>
      <c r="N107" s="484">
        <f>INDEX('Financial Assets past due'!$B$27:$C$47,MATCH('Direct validations'!L107,'Financial Assets past due'!$C$27:$C$47,0),1)</f>
        <v>2</v>
      </c>
      <c r="O107" s="484" t="str">
        <f>HLOOKUP(M107,'Financial Assets past due'!$B$28:$I$30,3,FALSE)</f>
        <v>F</v>
      </c>
      <c r="P107" s="485">
        <f>INDEX('Financial Assets past due'!$B$27:$I$47,MATCH('Direct validations'!N107,'Financial Assets past due'!$B$27:$B$47,0),MATCH('Direct validations'!O107,'Financial Assets past due'!$B$30:$I$30,0))</f>
        <v>0</v>
      </c>
      <c r="Q107" s="485">
        <f>INDEX('Financial Assets past due'!$K$27:$R$47,MATCH('Direct validations'!N107,'Financial Assets past due'!$K$27:$K$47,0),MATCH('Direct validations'!O107,'Financial Assets past due'!$K$30:$R$30,0))</f>
        <v>0</v>
      </c>
      <c r="R107" s="482" t="str">
        <f t="shared" si="36"/>
        <v>Pass</v>
      </c>
      <c r="S107" s="494" t="str">
        <f t="shared" si="37"/>
        <v>Pass</v>
      </c>
      <c r="T107" s="482" t="s">
        <v>69</v>
      </c>
      <c r="U107" s="482">
        <f t="shared" si="38"/>
        <v>0</v>
      </c>
      <c r="V107" s="494">
        <f t="shared" si="38"/>
        <v>0</v>
      </c>
    </row>
    <row r="108" spans="4:22" ht="15" x14ac:dyDescent="0.25">
      <c r="D108" s="497" t="s">
        <v>15</v>
      </c>
      <c r="E108" s="482" t="str">
        <f>'Exposure to credit risk'!$C$53</f>
        <v>Debt securities and other fixed income securities</v>
      </c>
      <c r="F108" s="482" t="str">
        <f>'Exposure to credit risk'!$K$49</f>
        <v>Total </v>
      </c>
      <c r="G108" s="484">
        <f>INDEX('Exposure to credit risk'!$B$48:$C$67,MATCH('Direct validations'!E108,'Exposure to credit risk'!$C$48:$C$67,0),1)</f>
        <v>2</v>
      </c>
      <c r="H108" s="484" t="str">
        <f>HLOOKUP(F108,'Exposure to credit risk'!$B$49:$K$50,2,FALSE)</f>
        <v>U</v>
      </c>
      <c r="I108" s="485">
        <f>INDEX('Exposure to credit risk'!$B$48:$K$67,MATCH('Direct validations'!G108,'Exposure to credit risk'!$B$48:$B$67,0),MATCH('Direct validations'!H108,'Exposure to credit risk'!$B$50:$K$50,0))</f>
        <v>0</v>
      </c>
      <c r="J108" s="485">
        <f>INDEX('Exposure to credit risk'!$M$48:$V$67,MATCH('Direct validations'!G108,'Exposure to credit risk'!$M$48:$M$67,0),MATCH('Direct validations'!H108,'Exposure to credit risk'!$M$50:$V$50,0))</f>
        <v>0</v>
      </c>
      <c r="K108" s="493" t="s">
        <v>159</v>
      </c>
      <c r="L108" s="482" t="str">
        <f>'Financial Assets past due'!$C$56</f>
        <v>Debt securities and other fixed income securities</v>
      </c>
      <c r="M108" s="482" t="str">
        <f>'Financial Assets past due'!$E$51</f>
        <v>Neither past due nor impaired assets</v>
      </c>
      <c r="N108" s="484">
        <f>INDEX('Financial Assets past due'!$B$50:$C$70,MATCH('Direct validations'!L108,'Financial Assets past due'!$C$50:$C$70,0),1)</f>
        <v>2</v>
      </c>
      <c r="O108" s="484" t="str">
        <f>HLOOKUP(M108,'Financial Assets past due'!$B$51:$I$53,3,FALSE)</f>
        <v>K</v>
      </c>
      <c r="P108" s="485">
        <f>INDEX('Financial Assets past due'!$B$50:$I$70,MATCH('Direct validations'!N108,'Financial Assets past due'!$B$50:$B$70,0),MATCH('Direct validations'!O108,'Financial Assets past due'!$B$53:$I$53,0))</f>
        <v>0</v>
      </c>
      <c r="Q108" s="485">
        <f>INDEX('Financial Assets past due'!$K$50:$R$70,MATCH('Direct validations'!N108,'Financial Assets past due'!$K$50:$K$70,0),MATCH('Direct validations'!O108,'Financial Assets past due'!$K$53:$R$53,0))</f>
        <v>0</v>
      </c>
      <c r="R108" s="482" t="str">
        <f t="shared" si="36"/>
        <v>Pass</v>
      </c>
      <c r="S108" s="494" t="str">
        <f t="shared" si="37"/>
        <v>Pass</v>
      </c>
      <c r="T108" s="482" t="s">
        <v>69</v>
      </c>
      <c r="U108" s="482">
        <f t="shared" si="38"/>
        <v>0</v>
      </c>
      <c r="V108" s="494">
        <f t="shared" si="38"/>
        <v>0</v>
      </c>
    </row>
    <row r="109" spans="4:22" ht="15" x14ac:dyDescent="0.25">
      <c r="D109" s="497" t="s">
        <v>15</v>
      </c>
      <c r="E109" s="482" t="str">
        <f>'Exposure to credit risk'!$C$75</f>
        <v>Debt securities and other fixed income securities</v>
      </c>
      <c r="F109" s="482" t="str">
        <f>'Exposure to credit risk'!$K$71</f>
        <v>Total </v>
      </c>
      <c r="G109" s="484">
        <f>INDEX('Exposure to credit risk'!$B$70:$C$89,MATCH('Direct validations'!E109,'Exposure to credit risk'!$C$70:$C$89,0),1)</f>
        <v>2</v>
      </c>
      <c r="H109" s="484" t="str">
        <f>HLOOKUP(F109,'Exposure to credit risk'!$B$71:$K$72,2,FALSE)</f>
        <v>AB</v>
      </c>
      <c r="I109" s="485">
        <f>INDEX('Exposure to credit risk'!$B$70:$K$89,MATCH('Direct validations'!G109,'Exposure to credit risk'!$B$70:$B$89,0),MATCH('Direct validations'!H109,'Exposure to credit risk'!$B$72:$K$72,0))</f>
        <v>0</v>
      </c>
      <c r="J109" s="485">
        <f>INDEX('Exposure to credit risk'!$M$70:$V$89,MATCH('Direct validations'!G109,'Exposure to credit risk'!$M$70:$M$89,0),MATCH('Direct validations'!H109,'Exposure to credit risk'!$M$72:$V$72,0))</f>
        <v>0</v>
      </c>
      <c r="K109" s="493" t="s">
        <v>159</v>
      </c>
      <c r="L109" s="482" t="str">
        <f>'Financial Assets past due'!$C$79</f>
        <v>Debt securities and other fixed income securities</v>
      </c>
      <c r="M109" s="482" t="str">
        <f>'Financial Assets past due'!$E$74</f>
        <v>Neither past due nor impaired assets</v>
      </c>
      <c r="N109" s="484">
        <f>INDEX('Financial Assets past due'!$B$73:$C$93,MATCH('Direct validations'!L109,'Financial Assets past due'!$C$73:$C$93,0),1)</f>
        <v>2</v>
      </c>
      <c r="O109" s="484" t="str">
        <f>HLOOKUP(M109,'Financial Assets past due'!$B$74:$I$76,3,FALSE)</f>
        <v>P</v>
      </c>
      <c r="P109" s="485">
        <f>INDEX('Financial Assets past due'!$B$73:$I$93,MATCH('Direct validations'!N109,'Financial Assets past due'!$B$73:$B$93,0),MATCH('Direct validations'!O109,'Financial Assets past due'!$B$76:$I$76,0))</f>
        <v>0</v>
      </c>
      <c r="Q109" s="485">
        <f>INDEX('Financial Assets past due'!$K$73:$R$93,MATCH('Direct validations'!N109,'Financial Assets past due'!$K$73:$K$93,0),MATCH('Direct validations'!O109,'Financial Assets past due'!$K$76:$R$76,0))</f>
        <v>0</v>
      </c>
      <c r="R109" s="482" t="str">
        <f t="shared" si="36"/>
        <v>Pass</v>
      </c>
      <c r="S109" s="494" t="str">
        <f t="shared" si="37"/>
        <v>Pass</v>
      </c>
      <c r="T109" s="482" t="s">
        <v>69</v>
      </c>
      <c r="U109" s="482">
        <f t="shared" si="38"/>
        <v>0</v>
      </c>
      <c r="V109" s="494">
        <f t="shared" si="38"/>
        <v>0</v>
      </c>
    </row>
    <row r="110" spans="4:22" ht="15" x14ac:dyDescent="0.25">
      <c r="D110" s="497" t="s">
        <v>15</v>
      </c>
      <c r="E110" s="482" t="str">
        <f>'Exposure to credit risk'!$C$97</f>
        <v>Debt securities and other fixed income securities</v>
      </c>
      <c r="F110" s="482" t="str">
        <f>'Exposure to credit risk'!$K$93</f>
        <v>Total </v>
      </c>
      <c r="G110" s="484">
        <f>INDEX('Exposure to credit risk'!$B$92:$C$111,MATCH('Direct validations'!E110,'Exposure to credit risk'!$C$92:$C$111,0),1)</f>
        <v>2</v>
      </c>
      <c r="H110" s="484" t="str">
        <f>HLOOKUP(F110,'Exposure to credit risk'!$B$93:$K$94,2,FALSE)</f>
        <v>AI</v>
      </c>
      <c r="I110" s="485">
        <f>INDEX('Exposure to credit risk'!$B$92:$K$111,MATCH('Direct validations'!G110,'Exposure to credit risk'!$B$92:$B$111,0),MATCH('Direct validations'!H110,'Exposure to credit risk'!$B$94:$K$94,0))</f>
        <v>0</v>
      </c>
      <c r="J110" s="485">
        <f>INDEX('Exposure to credit risk'!$M$92:$V$111,MATCH('Direct validations'!G110,'Exposure to credit risk'!$M$92:$M$111,0),MATCH('Direct validations'!H110,'Exposure to credit risk'!$M$94:$V$94,0))</f>
        <v>0</v>
      </c>
      <c r="K110" s="493" t="s">
        <v>159</v>
      </c>
      <c r="L110" s="482" t="str">
        <f>'Financial Assets past due'!$C$102</f>
        <v>Debt securities and other fixed income securities</v>
      </c>
      <c r="M110" s="482" t="str">
        <f>'Financial Assets past due'!$E$97</f>
        <v>Neither past due nor impaired assets</v>
      </c>
      <c r="N110" s="484">
        <f>INDEX('Financial Assets past due'!$B$96:$C$116,MATCH('Direct validations'!L110,'Financial Assets past due'!$C$96:$C$116,0),1)</f>
        <v>2</v>
      </c>
      <c r="O110" s="484" t="str">
        <f>HLOOKUP(M110,'Financial Assets past due'!$B$97:$I$99,3,FALSE)</f>
        <v>U</v>
      </c>
      <c r="P110" s="485">
        <f>INDEX('Financial Assets past due'!$B$96:$I$116,MATCH('Direct validations'!N110,'Financial Assets past due'!$B$96:$B$116,0),MATCH('Direct validations'!O110,'Financial Assets past due'!$B$99:$I$99,0))</f>
        <v>0</v>
      </c>
      <c r="Q110" s="485">
        <f>INDEX('Financial Assets past due'!$K$96:$R$116,MATCH('Direct validations'!N110,'Financial Assets past due'!$K$96:$K$116,0),MATCH('Direct validations'!O110,'Financial Assets past due'!$K$99:$R$99,0))</f>
        <v>0</v>
      </c>
      <c r="R110" s="482" t="str">
        <f t="shared" si="36"/>
        <v>Pass</v>
      </c>
      <c r="S110" s="494" t="str">
        <f t="shared" si="37"/>
        <v>Pass</v>
      </c>
      <c r="T110" s="482" t="s">
        <v>69</v>
      </c>
      <c r="U110" s="482">
        <f t="shared" si="38"/>
        <v>0</v>
      </c>
      <c r="V110" s="494">
        <f t="shared" si="38"/>
        <v>0</v>
      </c>
    </row>
    <row r="111" spans="4:22" ht="15" x14ac:dyDescent="0.25">
      <c r="D111" s="497" t="s">
        <v>15</v>
      </c>
      <c r="E111" s="482" t="str">
        <f>'Exposure to credit risk'!$C$119</f>
        <v>Debt securities and other fixed income securities</v>
      </c>
      <c r="F111" s="482" t="str">
        <f>'Exposure to credit risk'!$K$115</f>
        <v>Total </v>
      </c>
      <c r="G111" s="484">
        <f>INDEX('Exposure to credit risk'!$B$114:$C$133,MATCH('Direct validations'!E111,'Exposure to credit risk'!$C$114:$C$133,0),1)</f>
        <v>2</v>
      </c>
      <c r="H111" s="484" t="str">
        <f>HLOOKUP(F111,'Exposure to credit risk'!$B$115:$K$116,2,FALSE)</f>
        <v>AP</v>
      </c>
      <c r="I111" s="485">
        <f>INDEX('Exposure to credit risk'!$B$114:$K$133,MATCH('Direct validations'!G111,'Exposure to credit risk'!$B$114:$B$133,0),MATCH('Direct validations'!H111,'Exposure to credit risk'!$B$116:$K$116,0))</f>
        <v>0</v>
      </c>
      <c r="J111" s="485">
        <f>INDEX('Exposure to credit risk'!$M$114:$V$133,MATCH('Direct validations'!G111,'Exposure to credit risk'!$M$114:$M$133,0),MATCH('Direct validations'!H111,'Exposure to credit risk'!$M$116:$V$116,0))</f>
        <v>0</v>
      </c>
      <c r="K111" s="493" t="s">
        <v>159</v>
      </c>
      <c r="L111" s="482" t="str">
        <f>'Financial Assets past due'!$C$125</f>
        <v>Debt securities and other fixed income securities</v>
      </c>
      <c r="M111" s="482" t="str">
        <f>'Financial Assets past due'!$E$120</f>
        <v>Neither past due nor impaired assets</v>
      </c>
      <c r="N111" s="484">
        <f>INDEX('Financial Assets past due'!$B$119:$C$139,MATCH('Direct validations'!L111,'Financial Assets past due'!$C$119:$C$139,0),1)</f>
        <v>2</v>
      </c>
      <c r="O111" s="484" t="str">
        <f>HLOOKUP(M111,'Financial Assets past due'!$B$120:$I$122,3,FALSE)</f>
        <v>Z</v>
      </c>
      <c r="P111" s="485">
        <f>INDEX('Financial Assets past due'!$B$119:$I$139,MATCH('Direct validations'!N111,'Financial Assets past due'!$B$119:$B$139,0),MATCH('Direct validations'!O111,'Financial Assets past due'!$B$122:$I$122,0))</f>
        <v>0</v>
      </c>
      <c r="Q111" s="485">
        <f>INDEX('Financial Assets past due'!$K$119:$R$139,MATCH('Direct validations'!N111,'Financial Assets past due'!$K$119:$K$139,0),MATCH('Direct validations'!O111,'Financial Assets past due'!$K$122:$R$122,0))</f>
        <v>0</v>
      </c>
      <c r="R111" s="482" t="str">
        <f t="shared" si="36"/>
        <v>Pass</v>
      </c>
      <c r="S111" s="494" t="str">
        <f t="shared" si="37"/>
        <v>Pass</v>
      </c>
      <c r="T111" s="482" t="s">
        <v>69</v>
      </c>
      <c r="U111" s="482">
        <f t="shared" si="38"/>
        <v>0</v>
      </c>
      <c r="V111" s="494">
        <f t="shared" si="38"/>
        <v>0</v>
      </c>
    </row>
    <row r="112" spans="4:22" ht="15" x14ac:dyDescent="0.25">
      <c r="D112" s="497" t="s">
        <v>15</v>
      </c>
      <c r="E112" s="482" t="str">
        <f>'Exposure to credit risk'!$C$141</f>
        <v>Debt securities and other fixed income securities</v>
      </c>
      <c r="F112" s="482" t="str">
        <f>'Exposure to credit risk'!$K$137</f>
        <v>Total </v>
      </c>
      <c r="G112" s="484">
        <f>INDEX('Exposure to credit risk'!$B$136:$C$155,MATCH('Direct validations'!E112,'Exposure to credit risk'!$C$136:$C$155,0),1)</f>
        <v>2</v>
      </c>
      <c r="H112" s="484" t="str">
        <f>HLOOKUP(F112,'Exposure to credit risk'!$B$137:$K$138,2,FALSE)</f>
        <v>AW</v>
      </c>
      <c r="I112" s="485">
        <f>INDEX('Exposure to credit risk'!$B$136:$K$155,MATCH('Direct validations'!G112,'Exposure to credit risk'!$B$136:$B$155,0),MATCH('Direct validations'!H112,'Exposure to credit risk'!$B$138:$K$138,0))</f>
        <v>0</v>
      </c>
      <c r="J112" s="485">
        <f>INDEX('Exposure to credit risk'!$M$136:$V$155,MATCH('Direct validations'!G112,'Exposure to credit risk'!$M$136:$M$155,0),MATCH('Direct validations'!H112,'Exposure to credit risk'!$M$138:$V$138,0))</f>
        <v>0</v>
      </c>
      <c r="K112" s="493" t="s">
        <v>159</v>
      </c>
      <c r="L112" s="482" t="str">
        <f>'Financial Assets past due'!$C$148</f>
        <v>Debt securities and other fixed income securities</v>
      </c>
      <c r="M112" s="482" t="str">
        <f>'Financial Assets past due'!$E$143</f>
        <v>Neither past due nor impaired assets</v>
      </c>
      <c r="N112" s="484">
        <f>INDEX('Financial Assets past due'!$B$142:$C$162,MATCH('Direct validations'!L112,'Financial Assets past due'!$C$142:$C$162,0),1)</f>
        <v>2</v>
      </c>
      <c r="O112" s="484" t="str">
        <f>HLOOKUP(M112,'Financial Assets past due'!$B$143:$I$145,3,FALSE)</f>
        <v>AE</v>
      </c>
      <c r="P112" s="485">
        <f>INDEX('Financial Assets past due'!$B$142:$I$162,MATCH('Direct validations'!N112,'Financial Assets past due'!$B$142:$B$162,0),MATCH('Direct validations'!O112,'Financial Assets past due'!$B$145:$I$145,0))</f>
        <v>0</v>
      </c>
      <c r="Q112" s="485">
        <f>INDEX('Financial Assets past due'!$K$142:$R$162,MATCH('Direct validations'!N112,'Financial Assets past due'!$K$142:$K$162,0),MATCH('Direct validations'!O112,'Financial Assets past due'!$K$145:$R$145,0))</f>
        <v>0</v>
      </c>
      <c r="R112" s="482" t="str">
        <f t="shared" si="36"/>
        <v>Pass</v>
      </c>
      <c r="S112" s="494" t="str">
        <f t="shared" si="37"/>
        <v>Pass</v>
      </c>
      <c r="T112" s="482" t="s">
        <v>69</v>
      </c>
      <c r="U112" s="482">
        <f t="shared" si="38"/>
        <v>0</v>
      </c>
      <c r="V112" s="494">
        <f t="shared" si="38"/>
        <v>0</v>
      </c>
    </row>
    <row r="113" spans="4:22" ht="15" x14ac:dyDescent="0.25">
      <c r="D113" s="497" t="s">
        <v>15</v>
      </c>
      <c r="E113" s="482" t="str">
        <f>'Exposure to credit risk'!$C$163</f>
        <v>Debt securities and other fixed income securities</v>
      </c>
      <c r="F113" s="482" t="str">
        <f>'Exposure to credit risk'!$K$159</f>
        <v>Total </v>
      </c>
      <c r="G113" s="484">
        <f>INDEX('Exposure to credit risk'!$B$158:$C$177,MATCH('Direct validations'!E113,'Exposure to credit risk'!$C$158:$C$177,0),1)</f>
        <v>2</v>
      </c>
      <c r="H113" s="484" t="str">
        <f>HLOOKUP(F113,'Exposure to credit risk'!$B$159:$K$160,2,FALSE)</f>
        <v>AAD</v>
      </c>
      <c r="I113" s="485">
        <f>INDEX('Exposure to credit risk'!$B$158:$K$177,MATCH('Direct validations'!G113,'Exposure to credit risk'!$B$158:$B$177,0),MATCH('Direct validations'!H113,'Exposure to credit risk'!$B$160:$K$160,0))</f>
        <v>0</v>
      </c>
      <c r="J113" s="485">
        <f>INDEX('Exposure to credit risk'!$M$158:$V$177,MATCH('Direct validations'!G113,'Exposure to credit risk'!$M$158:$M$177,0),MATCH('Direct validations'!H113,'Exposure to credit risk'!$M$160:$V$160,0))</f>
        <v>0</v>
      </c>
      <c r="K113" s="493" t="s">
        <v>159</v>
      </c>
      <c r="L113" s="482" t="str">
        <f>'Financial Assets past due'!$C$171</f>
        <v>Debt securities and other fixed income securities</v>
      </c>
      <c r="M113" s="482" t="str">
        <f>'Financial Assets past due'!$E$166</f>
        <v>Neither past due nor impaired assets</v>
      </c>
      <c r="N113" s="484">
        <f>INDEX('Financial Assets past due'!$B$165:$C$185,MATCH('Direct validations'!L113,'Financial Assets past due'!$C$165:$C$185,0),1)</f>
        <v>2</v>
      </c>
      <c r="O113" s="484" t="str">
        <f>HLOOKUP(M113,'Financial Assets past due'!$B$166:$I$168,3,FALSE)</f>
        <v>AJ</v>
      </c>
      <c r="P113" s="485">
        <f>INDEX('Financial Assets past due'!$B$165:$I$185,MATCH('Direct validations'!N113,'Financial Assets past due'!$B$165:$B$185,0),MATCH('Direct validations'!O113,'Financial Assets past due'!$B$168:$I$168,0))</f>
        <v>0</v>
      </c>
      <c r="Q113" s="485">
        <f>INDEX('Financial Assets past due'!$K$165:$R$185,MATCH('Direct validations'!N113,'Financial Assets past due'!$K$165:$K$185,0),MATCH('Direct validations'!O113,'Financial Assets past due'!$K$168:$R$168,0))</f>
        <v>0</v>
      </c>
      <c r="R113" s="482" t="str">
        <f t="shared" si="36"/>
        <v>Pass</v>
      </c>
      <c r="S113" s="494" t="str">
        <f t="shared" si="37"/>
        <v>Pass</v>
      </c>
      <c r="T113" s="482" t="s">
        <v>69</v>
      </c>
      <c r="U113" s="482">
        <f t="shared" si="38"/>
        <v>0</v>
      </c>
      <c r="V113" s="494">
        <f t="shared" si="38"/>
        <v>0</v>
      </c>
    </row>
    <row r="114" spans="4:22" x14ac:dyDescent="0.2">
      <c r="D114" s="490"/>
      <c r="I114" s="485"/>
      <c r="J114" s="485"/>
      <c r="P114" s="485"/>
      <c r="Q114" s="485"/>
      <c r="R114" s="482"/>
      <c r="S114" s="494"/>
      <c r="U114" s="482"/>
      <c r="V114" s="494"/>
    </row>
    <row r="115" spans="4:22" ht="15" x14ac:dyDescent="0.25">
      <c r="D115" s="497" t="s">
        <v>15</v>
      </c>
      <c r="E115" s="482" t="str">
        <f>'Exposure to credit risk'!$C$10</f>
        <v>Participation in investment pools</v>
      </c>
      <c r="F115" s="482" t="str">
        <f>'Exposure to credit risk'!$K$5</f>
        <v>Total </v>
      </c>
      <c r="G115" s="484">
        <f>INDEX('Exposure to credit risk'!$B$4:$C$23,MATCH('Direct validations'!E115,'Exposure to credit risk'!$C$4:$C$23,0),1)</f>
        <v>3</v>
      </c>
      <c r="H115" s="484" t="str">
        <f>HLOOKUP(F115,'Exposure to credit risk'!$B$5:$K$6,2,FALSE)</f>
        <v>G</v>
      </c>
      <c r="I115" s="485">
        <f>INDEX('Exposure to credit risk'!$B$4:$K$23,MATCH('Direct validations'!G115,'Exposure to credit risk'!$B$4:$B$23,0),MATCH('Direct validations'!H115,'Exposure to credit risk'!$B$6:$K$6,0))</f>
        <v>0</v>
      </c>
      <c r="J115" s="485">
        <f>INDEX('Exposure to credit risk'!$M$4:$V$23,MATCH('Direct validations'!G115,'Exposure to credit risk'!$M$4:$M$23,0),MATCH('Direct validations'!H115,'Exposure to credit risk'!$M$6:$V$6,0))</f>
        <v>0</v>
      </c>
      <c r="K115" s="493" t="s">
        <v>159</v>
      </c>
      <c r="L115" s="482" t="str">
        <f>'Financial Assets past due'!$C$11</f>
        <v>Participation in investment pools</v>
      </c>
      <c r="M115" s="482" t="str">
        <f>'Financial Assets past due'!$E$5</f>
        <v>Neither past due nor impaired assets</v>
      </c>
      <c r="N115" s="484">
        <f>INDEX('Financial Assets past due'!$B$4:$C$24,MATCH('Direct validations'!L115,'Financial Assets past due'!$C$4:$C$24,0),1)</f>
        <v>3</v>
      </c>
      <c r="O115" s="484" t="str">
        <f>HLOOKUP(M115,'Financial Assets past due'!$B$5:$I$7,3,FALSE)</f>
        <v>A</v>
      </c>
      <c r="P115" s="485">
        <f>INDEX('Financial Assets past due'!$B$4:$I$24,MATCH('Direct validations'!N115,'Financial Assets past due'!$B$4:$B$24,0),MATCH('Direct validations'!O115,'Financial Assets past due'!$B$7:$I$7,0))</f>
        <v>0</v>
      </c>
      <c r="Q115" s="485">
        <f>INDEX('Financial Assets past due'!$K$4:$R$24,MATCH('Direct validations'!N115,'Financial Assets past due'!$K$4:$K$24,0),MATCH('Direct validations'!O115,'Financial Assets past due'!$K$7:$R$7,0))</f>
        <v>0</v>
      </c>
      <c r="R115" s="482" t="str">
        <f t="shared" ref="R115:R122" si="39">IF($T115="No",IF(I115=P115,"Pass","Fail"),IF(I115+P115=0,"Pass","Fail"))</f>
        <v>Pass</v>
      </c>
      <c r="S115" s="494" t="str">
        <f t="shared" ref="S115:S122" si="40">IF($T115="No",IF(J115=Q115,"Pass","Fail"),IF(J115+Q115=0,"Pass","Fail"))</f>
        <v>Pass</v>
      </c>
      <c r="T115" s="482" t="s">
        <v>69</v>
      </c>
      <c r="U115" s="482">
        <f t="shared" ref="U115:V122" si="41">IF(R115="Pass",0,1)</f>
        <v>0</v>
      </c>
      <c r="V115" s="494">
        <f t="shared" si="41"/>
        <v>0</v>
      </c>
    </row>
    <row r="116" spans="4:22" ht="15" x14ac:dyDescent="0.25">
      <c r="D116" s="497" t="s">
        <v>15</v>
      </c>
      <c r="E116" s="482" t="str">
        <f>'Exposure to credit risk'!$C$32</f>
        <v>Participation in investment pools</v>
      </c>
      <c r="F116" s="482" t="str">
        <f>'Exposure to credit risk'!$K$27</f>
        <v>Total </v>
      </c>
      <c r="G116" s="484">
        <f>INDEX('Exposure to credit risk'!$B$26:$C$45,MATCH('Direct validations'!E116,'Exposure to credit risk'!$C$26:$C$45,0),1)</f>
        <v>3</v>
      </c>
      <c r="H116" s="484" t="str">
        <f>HLOOKUP(F116,'Exposure to credit risk'!$B$27:$K$28,2,FALSE)</f>
        <v>N</v>
      </c>
      <c r="I116" s="485">
        <f>INDEX('Exposure to credit risk'!$B$26:$K$45,MATCH('Direct validations'!G116,'Exposure to credit risk'!$B$26:$B$45,0),MATCH('Direct validations'!H116,'Exposure to credit risk'!$B$28:$K$28,0))</f>
        <v>0</v>
      </c>
      <c r="J116" s="485">
        <f>INDEX('Exposure to credit risk'!$M$26:$V$45,MATCH('Direct validations'!G116,'Exposure to credit risk'!$M$26:$M$45,0),MATCH('Direct validations'!H116,'Exposure to credit risk'!$M$28:$V$28,0))</f>
        <v>0</v>
      </c>
      <c r="K116" s="493" t="s">
        <v>159</v>
      </c>
      <c r="L116" s="482" t="str">
        <f>'Financial Assets past due'!$C$34</f>
        <v>Participation in investment pools</v>
      </c>
      <c r="M116" s="482" t="str">
        <f>'Financial Assets past due'!$E$28</f>
        <v>Neither past due nor impaired assets</v>
      </c>
      <c r="N116" s="484">
        <f>INDEX('Financial Assets past due'!$B$27:$C$47,MATCH('Direct validations'!L116,'Financial Assets past due'!$C$27:$C$47,0),1)</f>
        <v>3</v>
      </c>
      <c r="O116" s="484" t="str">
        <f>HLOOKUP(M116,'Financial Assets past due'!$B$28:$I$30,3,FALSE)</f>
        <v>F</v>
      </c>
      <c r="P116" s="485">
        <f>INDEX('Financial Assets past due'!$B$27:$I$47,MATCH('Direct validations'!N116,'Financial Assets past due'!$B$27:$B$47,0),MATCH('Direct validations'!O116,'Financial Assets past due'!$B$30:$I$30,0))</f>
        <v>0</v>
      </c>
      <c r="Q116" s="485">
        <f>INDEX('Financial Assets past due'!$K$27:$R$47,MATCH('Direct validations'!N116,'Financial Assets past due'!$K$27:$K$47,0),MATCH('Direct validations'!O116,'Financial Assets past due'!$K$30:$R$30,0))</f>
        <v>0</v>
      </c>
      <c r="R116" s="482" t="str">
        <f t="shared" si="39"/>
        <v>Pass</v>
      </c>
      <c r="S116" s="494" t="str">
        <f t="shared" si="40"/>
        <v>Pass</v>
      </c>
      <c r="T116" s="482" t="s">
        <v>69</v>
      </c>
      <c r="U116" s="482">
        <f t="shared" si="41"/>
        <v>0</v>
      </c>
      <c r="V116" s="494">
        <f t="shared" si="41"/>
        <v>0</v>
      </c>
    </row>
    <row r="117" spans="4:22" ht="15" x14ac:dyDescent="0.25">
      <c r="D117" s="497" t="s">
        <v>15</v>
      </c>
      <c r="E117" s="482" t="str">
        <f>'Exposure to credit risk'!$C$54</f>
        <v>Participation in investment pools</v>
      </c>
      <c r="F117" s="482" t="str">
        <f>'Exposure to credit risk'!$K$49</f>
        <v>Total </v>
      </c>
      <c r="G117" s="484">
        <f>INDEX('Exposure to credit risk'!$B$48:$C$67,MATCH('Direct validations'!E117,'Exposure to credit risk'!$C$48:$C$67,0),1)</f>
        <v>3</v>
      </c>
      <c r="H117" s="484" t="str">
        <f>HLOOKUP(F117,'Exposure to credit risk'!$B$49:$K$50,2,FALSE)</f>
        <v>U</v>
      </c>
      <c r="I117" s="485">
        <f>INDEX('Exposure to credit risk'!$B$48:$K$67,MATCH('Direct validations'!G117,'Exposure to credit risk'!$B$48:$B$67,0),MATCH('Direct validations'!H117,'Exposure to credit risk'!$B$50:$K$50,0))</f>
        <v>0</v>
      </c>
      <c r="J117" s="485">
        <f>INDEX('Exposure to credit risk'!$M$48:$V$67,MATCH('Direct validations'!G117,'Exposure to credit risk'!$M$48:$M$67,0),MATCH('Direct validations'!H117,'Exposure to credit risk'!$M$50:$V$50,0))</f>
        <v>0</v>
      </c>
      <c r="K117" s="493" t="s">
        <v>159</v>
      </c>
      <c r="L117" s="482" t="str">
        <f>'Financial Assets past due'!$C$57</f>
        <v>Participation in investment pools</v>
      </c>
      <c r="M117" s="482" t="str">
        <f>'Financial Assets past due'!$E$51</f>
        <v>Neither past due nor impaired assets</v>
      </c>
      <c r="N117" s="484">
        <f>INDEX('Financial Assets past due'!$B$50:$C$70,MATCH('Direct validations'!L117,'Financial Assets past due'!$C$50:$C$70,0),1)</f>
        <v>3</v>
      </c>
      <c r="O117" s="484" t="str">
        <f>HLOOKUP(M117,'Financial Assets past due'!$B$51:$I$53,3,FALSE)</f>
        <v>K</v>
      </c>
      <c r="P117" s="485">
        <f>INDEX('Financial Assets past due'!$B$50:$I$70,MATCH('Direct validations'!N117,'Financial Assets past due'!$B$50:$B$70,0),MATCH('Direct validations'!O117,'Financial Assets past due'!$B$53:$I$53,0))</f>
        <v>0</v>
      </c>
      <c r="Q117" s="485">
        <f>INDEX('Financial Assets past due'!$K$50:$R$70,MATCH('Direct validations'!N117,'Financial Assets past due'!$K$50:$K$70,0),MATCH('Direct validations'!O117,'Financial Assets past due'!$K$53:$R$53,0))</f>
        <v>0</v>
      </c>
      <c r="R117" s="482" t="str">
        <f t="shared" si="39"/>
        <v>Pass</v>
      </c>
      <c r="S117" s="494" t="str">
        <f t="shared" si="40"/>
        <v>Pass</v>
      </c>
      <c r="T117" s="482" t="s">
        <v>69</v>
      </c>
      <c r="U117" s="482">
        <f t="shared" si="41"/>
        <v>0</v>
      </c>
      <c r="V117" s="494">
        <f t="shared" si="41"/>
        <v>0</v>
      </c>
    </row>
    <row r="118" spans="4:22" ht="15" x14ac:dyDescent="0.25">
      <c r="D118" s="497" t="s">
        <v>15</v>
      </c>
      <c r="E118" s="482" t="str">
        <f>'Exposure to credit risk'!$C$76</f>
        <v>Participation in investment pools</v>
      </c>
      <c r="F118" s="482" t="str">
        <f>'Exposure to credit risk'!$K$71</f>
        <v>Total </v>
      </c>
      <c r="G118" s="484">
        <f>INDEX('Exposure to credit risk'!$B$70:$C$89,MATCH('Direct validations'!E118,'Exposure to credit risk'!$C$70:$C$89,0),1)</f>
        <v>3</v>
      </c>
      <c r="H118" s="484" t="str">
        <f>HLOOKUP(F118,'Exposure to credit risk'!$B$71:$K$72,2,FALSE)</f>
        <v>AB</v>
      </c>
      <c r="I118" s="485">
        <f>INDEX('Exposure to credit risk'!$B$70:$K$89,MATCH('Direct validations'!G118,'Exposure to credit risk'!$B$70:$B$89,0),MATCH('Direct validations'!H118,'Exposure to credit risk'!$B$72:$K$72,0))</f>
        <v>0</v>
      </c>
      <c r="J118" s="485">
        <f>INDEX('Exposure to credit risk'!$M$70:$V$89,MATCH('Direct validations'!G118,'Exposure to credit risk'!$M$70:$M$89,0),MATCH('Direct validations'!H118,'Exposure to credit risk'!$M$72:$V$72,0))</f>
        <v>0</v>
      </c>
      <c r="K118" s="493" t="s">
        <v>159</v>
      </c>
      <c r="L118" s="482" t="str">
        <f>'Financial Assets past due'!$C$80</f>
        <v>Participation in investment pools</v>
      </c>
      <c r="M118" s="482" t="str">
        <f>'Financial Assets past due'!$E$74</f>
        <v>Neither past due nor impaired assets</v>
      </c>
      <c r="N118" s="484">
        <f>INDEX('Financial Assets past due'!$B$73:$C$93,MATCH('Direct validations'!L118,'Financial Assets past due'!$C$73:$C$93,0),1)</f>
        <v>3</v>
      </c>
      <c r="O118" s="484" t="str">
        <f>HLOOKUP(M118,'Financial Assets past due'!$B$74:$I$76,3,FALSE)</f>
        <v>P</v>
      </c>
      <c r="P118" s="485">
        <f>INDEX('Financial Assets past due'!$B$73:$I$93,MATCH('Direct validations'!N118,'Financial Assets past due'!$B$73:$B$93,0),MATCH('Direct validations'!O118,'Financial Assets past due'!$B$76:$I$76,0))</f>
        <v>0</v>
      </c>
      <c r="Q118" s="485">
        <f>INDEX('Financial Assets past due'!$K$73:$R$93,MATCH('Direct validations'!N118,'Financial Assets past due'!$K$73:$K$93,0),MATCH('Direct validations'!O118,'Financial Assets past due'!$K$76:$R$76,0))</f>
        <v>0</v>
      </c>
      <c r="R118" s="482" t="str">
        <f t="shared" si="39"/>
        <v>Pass</v>
      </c>
      <c r="S118" s="494" t="str">
        <f t="shared" si="40"/>
        <v>Pass</v>
      </c>
      <c r="T118" s="482" t="s">
        <v>69</v>
      </c>
      <c r="U118" s="482">
        <f t="shared" si="41"/>
        <v>0</v>
      </c>
      <c r="V118" s="494">
        <f t="shared" si="41"/>
        <v>0</v>
      </c>
    </row>
    <row r="119" spans="4:22" ht="15" x14ac:dyDescent="0.25">
      <c r="D119" s="497" t="s">
        <v>15</v>
      </c>
      <c r="E119" s="482" t="str">
        <f>'Exposure to credit risk'!$C$98</f>
        <v>Participation in investment pools</v>
      </c>
      <c r="F119" s="482" t="str">
        <f>'Exposure to credit risk'!$K$93</f>
        <v>Total </v>
      </c>
      <c r="G119" s="484">
        <f>INDEX('Exposure to credit risk'!$B$92:$C$111,MATCH('Direct validations'!E119,'Exposure to credit risk'!$C$92:$C$111,0),1)</f>
        <v>3</v>
      </c>
      <c r="H119" s="484" t="str">
        <f>HLOOKUP(F119,'Exposure to credit risk'!$B$93:$K$94,2,FALSE)</f>
        <v>AI</v>
      </c>
      <c r="I119" s="485">
        <f>INDEX('Exposure to credit risk'!$B$92:$K$111,MATCH('Direct validations'!G119,'Exposure to credit risk'!$B$92:$B$111,0),MATCH('Direct validations'!H119,'Exposure to credit risk'!$B$94:$K$94,0))</f>
        <v>0</v>
      </c>
      <c r="J119" s="485">
        <f>INDEX('Exposure to credit risk'!$M$92:$V$111,MATCH('Direct validations'!G119,'Exposure to credit risk'!$M$92:$M$111,0),MATCH('Direct validations'!H119,'Exposure to credit risk'!$M$94:$V$94,0))</f>
        <v>0</v>
      </c>
      <c r="K119" s="493" t="s">
        <v>159</v>
      </c>
      <c r="L119" s="482" t="str">
        <f>'Financial Assets past due'!$C$103</f>
        <v>Participation in investment pools</v>
      </c>
      <c r="M119" s="482" t="str">
        <f>'Financial Assets past due'!$E$97</f>
        <v>Neither past due nor impaired assets</v>
      </c>
      <c r="N119" s="484">
        <f>INDEX('Financial Assets past due'!$B$96:$C$116,MATCH('Direct validations'!L119,'Financial Assets past due'!$C$96:$C$116,0),1)</f>
        <v>3</v>
      </c>
      <c r="O119" s="484" t="str">
        <f>HLOOKUP(M119,'Financial Assets past due'!$B$97:$I$99,3,FALSE)</f>
        <v>U</v>
      </c>
      <c r="P119" s="485">
        <f>INDEX('Financial Assets past due'!$B$96:$I$116,MATCH('Direct validations'!N119,'Financial Assets past due'!$B$96:$B$116,0),MATCH('Direct validations'!O119,'Financial Assets past due'!$B$99:$I$99,0))</f>
        <v>0</v>
      </c>
      <c r="Q119" s="485">
        <f>INDEX('Financial Assets past due'!$K$96:$R$116,MATCH('Direct validations'!N119,'Financial Assets past due'!$K$96:$K$116,0),MATCH('Direct validations'!O119,'Financial Assets past due'!$K$99:$R$99,0))</f>
        <v>0</v>
      </c>
      <c r="R119" s="482" t="str">
        <f t="shared" si="39"/>
        <v>Pass</v>
      </c>
      <c r="S119" s="494" t="str">
        <f t="shared" si="40"/>
        <v>Pass</v>
      </c>
      <c r="T119" s="482" t="s">
        <v>69</v>
      </c>
      <c r="U119" s="482">
        <f t="shared" si="41"/>
        <v>0</v>
      </c>
      <c r="V119" s="494">
        <f t="shared" si="41"/>
        <v>0</v>
      </c>
    </row>
    <row r="120" spans="4:22" ht="15" x14ac:dyDescent="0.25">
      <c r="D120" s="497" t="s">
        <v>15</v>
      </c>
      <c r="E120" s="482" t="str">
        <f>'Exposure to credit risk'!$C$120</f>
        <v>Participation in investment pools</v>
      </c>
      <c r="F120" s="482" t="str">
        <f>'Exposure to credit risk'!$K$115</f>
        <v>Total </v>
      </c>
      <c r="G120" s="484">
        <f>INDEX('Exposure to credit risk'!$B$114:$C$133,MATCH('Direct validations'!E120,'Exposure to credit risk'!$C$114:$C$133,0),1)</f>
        <v>3</v>
      </c>
      <c r="H120" s="484" t="str">
        <f>HLOOKUP(F120,'Exposure to credit risk'!$B$115:$K$116,2,FALSE)</f>
        <v>AP</v>
      </c>
      <c r="I120" s="485">
        <f>INDEX('Exposure to credit risk'!$B$114:$K$133,MATCH('Direct validations'!G120,'Exposure to credit risk'!$B$114:$B$133,0),MATCH('Direct validations'!H120,'Exposure to credit risk'!$B$116:$K$116,0))</f>
        <v>0</v>
      </c>
      <c r="J120" s="485">
        <f>INDEX('Exposure to credit risk'!$M$114:$V$133,MATCH('Direct validations'!G120,'Exposure to credit risk'!$M$114:$M$133,0),MATCH('Direct validations'!H120,'Exposure to credit risk'!$M$116:$V$116,0))</f>
        <v>0</v>
      </c>
      <c r="K120" s="493" t="s">
        <v>159</v>
      </c>
      <c r="L120" s="482" t="str">
        <f>'Financial Assets past due'!$C$126</f>
        <v>Participation in investment pools</v>
      </c>
      <c r="M120" s="482" t="str">
        <f>'Financial Assets past due'!$E$120</f>
        <v>Neither past due nor impaired assets</v>
      </c>
      <c r="N120" s="484">
        <f>INDEX('Financial Assets past due'!$B$119:$C$139,MATCH('Direct validations'!L120,'Financial Assets past due'!$C$119:$C$139,0),1)</f>
        <v>3</v>
      </c>
      <c r="O120" s="484" t="str">
        <f>HLOOKUP(M120,'Financial Assets past due'!$B$120:$I$122,3,FALSE)</f>
        <v>Z</v>
      </c>
      <c r="P120" s="485">
        <f>INDEX('Financial Assets past due'!$B$119:$I$139,MATCH('Direct validations'!N120,'Financial Assets past due'!$B$119:$B$139,0),MATCH('Direct validations'!O120,'Financial Assets past due'!$B$122:$I$122,0))</f>
        <v>0</v>
      </c>
      <c r="Q120" s="485">
        <f>INDEX('Financial Assets past due'!$K$119:$R$139,MATCH('Direct validations'!N120,'Financial Assets past due'!$K$119:$K$139,0),MATCH('Direct validations'!O120,'Financial Assets past due'!$K$122:$R$122,0))</f>
        <v>0</v>
      </c>
      <c r="R120" s="482" t="str">
        <f t="shared" si="39"/>
        <v>Pass</v>
      </c>
      <c r="S120" s="494" t="str">
        <f t="shared" si="40"/>
        <v>Pass</v>
      </c>
      <c r="T120" s="482" t="s">
        <v>69</v>
      </c>
      <c r="U120" s="482">
        <f t="shared" si="41"/>
        <v>0</v>
      </c>
      <c r="V120" s="494">
        <f t="shared" si="41"/>
        <v>0</v>
      </c>
    </row>
    <row r="121" spans="4:22" ht="15" x14ac:dyDescent="0.25">
      <c r="D121" s="497" t="s">
        <v>15</v>
      </c>
      <c r="E121" s="482" t="str">
        <f>'Exposure to credit risk'!$C$142</f>
        <v>Participation in investment pools</v>
      </c>
      <c r="F121" s="482" t="str">
        <f>'Exposure to credit risk'!$K$137</f>
        <v>Total </v>
      </c>
      <c r="G121" s="484">
        <f>INDEX('Exposure to credit risk'!$B$136:$C$155,MATCH('Direct validations'!E121,'Exposure to credit risk'!$C$136:$C$155,0),1)</f>
        <v>3</v>
      </c>
      <c r="H121" s="484" t="str">
        <f>HLOOKUP(F121,'Exposure to credit risk'!$B$137:$K$138,2,FALSE)</f>
        <v>AW</v>
      </c>
      <c r="I121" s="485">
        <f>INDEX('Exposure to credit risk'!$B$136:$K$155,MATCH('Direct validations'!G121,'Exposure to credit risk'!$B$136:$B$155,0),MATCH('Direct validations'!H121,'Exposure to credit risk'!$B$138:$K$138,0))</f>
        <v>0</v>
      </c>
      <c r="J121" s="485">
        <f>INDEX('Exposure to credit risk'!$M$136:$V$155,MATCH('Direct validations'!G121,'Exposure to credit risk'!$M$136:$M$155,0),MATCH('Direct validations'!H121,'Exposure to credit risk'!$M$138:$V$138,0))</f>
        <v>0</v>
      </c>
      <c r="K121" s="493" t="s">
        <v>159</v>
      </c>
      <c r="L121" s="482" t="str">
        <f>'Financial Assets past due'!$C$149</f>
        <v>Participation in investment pools</v>
      </c>
      <c r="M121" s="482" t="str">
        <f>'Financial Assets past due'!$E$143</f>
        <v>Neither past due nor impaired assets</v>
      </c>
      <c r="N121" s="484">
        <f>INDEX('Financial Assets past due'!$B$142:$C$162,MATCH('Direct validations'!L121,'Financial Assets past due'!$C$142:$C$162,0),1)</f>
        <v>3</v>
      </c>
      <c r="O121" s="484" t="str">
        <f>HLOOKUP(M121,'Financial Assets past due'!$B$143:$I$145,3,FALSE)</f>
        <v>AE</v>
      </c>
      <c r="P121" s="485">
        <f>INDEX('Financial Assets past due'!$B$142:$I$162,MATCH('Direct validations'!N121,'Financial Assets past due'!$B$142:$B$162,0),MATCH('Direct validations'!O121,'Financial Assets past due'!$B$145:$I$145,0))</f>
        <v>0</v>
      </c>
      <c r="Q121" s="485">
        <f>INDEX('Financial Assets past due'!$K$142:$R$162,MATCH('Direct validations'!N121,'Financial Assets past due'!$K$142:$K$162,0),MATCH('Direct validations'!O121,'Financial Assets past due'!$K$145:$R$145,0))</f>
        <v>0</v>
      </c>
      <c r="R121" s="482" t="str">
        <f t="shared" si="39"/>
        <v>Pass</v>
      </c>
      <c r="S121" s="494" t="str">
        <f t="shared" si="40"/>
        <v>Pass</v>
      </c>
      <c r="T121" s="482" t="s">
        <v>69</v>
      </c>
      <c r="U121" s="482">
        <f t="shared" si="41"/>
        <v>0</v>
      </c>
      <c r="V121" s="494">
        <f t="shared" si="41"/>
        <v>0</v>
      </c>
    </row>
    <row r="122" spans="4:22" ht="15" x14ac:dyDescent="0.25">
      <c r="D122" s="497" t="s">
        <v>15</v>
      </c>
      <c r="E122" s="482" t="str">
        <f>'Exposure to credit risk'!$C$164</f>
        <v>Participation in investment pools</v>
      </c>
      <c r="F122" s="482" t="str">
        <f>'Exposure to credit risk'!$K$159</f>
        <v>Total </v>
      </c>
      <c r="G122" s="484">
        <f>INDEX('Exposure to credit risk'!$B$158:$C$177,MATCH('Direct validations'!E122,'Exposure to credit risk'!$C$158:$C$177,0),1)</f>
        <v>3</v>
      </c>
      <c r="H122" s="484" t="str">
        <f>HLOOKUP(F122,'Exposure to credit risk'!$B$159:$K$160,2,FALSE)</f>
        <v>AAD</v>
      </c>
      <c r="I122" s="485">
        <f>INDEX('Exposure to credit risk'!$B$158:$K$177,MATCH('Direct validations'!G122,'Exposure to credit risk'!$B$158:$B$177,0),MATCH('Direct validations'!H122,'Exposure to credit risk'!$B$160:$K$160,0))</f>
        <v>0</v>
      </c>
      <c r="J122" s="485">
        <f>INDEX('Exposure to credit risk'!$M$158:$V$177,MATCH('Direct validations'!G122,'Exposure to credit risk'!$M$158:$M$177,0),MATCH('Direct validations'!H122,'Exposure to credit risk'!$M$160:$V$160,0))</f>
        <v>0</v>
      </c>
      <c r="K122" s="493" t="s">
        <v>159</v>
      </c>
      <c r="L122" s="482" t="str">
        <f>'Financial Assets past due'!$C$172</f>
        <v>Participation in investment pools</v>
      </c>
      <c r="M122" s="482" t="str">
        <f>'Financial Assets past due'!$E$166</f>
        <v>Neither past due nor impaired assets</v>
      </c>
      <c r="N122" s="484">
        <f>INDEX('Financial Assets past due'!$B$165:$C$185,MATCH('Direct validations'!L122,'Financial Assets past due'!$C$165:$C$185,0),1)</f>
        <v>3</v>
      </c>
      <c r="O122" s="484" t="str">
        <f>HLOOKUP(M122,'Financial Assets past due'!$B$166:$I$168,3,FALSE)</f>
        <v>AJ</v>
      </c>
      <c r="P122" s="485">
        <f>INDEX('Financial Assets past due'!$B$165:$I$185,MATCH('Direct validations'!N122,'Financial Assets past due'!$B$165:$B$185,0),MATCH('Direct validations'!O122,'Financial Assets past due'!$B$168:$I$168,0))</f>
        <v>0</v>
      </c>
      <c r="Q122" s="485">
        <f>INDEX('Financial Assets past due'!$K$165:$R$185,MATCH('Direct validations'!N122,'Financial Assets past due'!$K$165:$K$185,0),MATCH('Direct validations'!O122,'Financial Assets past due'!$K$168:$R$168,0))</f>
        <v>0</v>
      </c>
      <c r="R122" s="482" t="str">
        <f t="shared" si="39"/>
        <v>Pass</v>
      </c>
      <c r="S122" s="494" t="str">
        <f t="shared" si="40"/>
        <v>Pass</v>
      </c>
      <c r="T122" s="482" t="s">
        <v>69</v>
      </c>
      <c r="U122" s="482">
        <f t="shared" si="41"/>
        <v>0</v>
      </c>
      <c r="V122" s="494">
        <f t="shared" si="41"/>
        <v>0</v>
      </c>
    </row>
    <row r="123" spans="4:22" x14ac:dyDescent="0.2">
      <c r="D123" s="490"/>
      <c r="I123" s="485"/>
      <c r="J123" s="485"/>
      <c r="P123" s="485"/>
      <c r="Q123" s="485"/>
      <c r="R123" s="482"/>
      <c r="S123" s="494"/>
      <c r="U123" s="482"/>
      <c r="V123" s="494"/>
    </row>
    <row r="124" spans="4:22" ht="15" x14ac:dyDescent="0.25">
      <c r="D124" s="497" t="s">
        <v>15</v>
      </c>
      <c r="E124" s="482" t="str">
        <f>'Exposure to credit risk'!$C$11</f>
        <v>Loans secured by mortgages</v>
      </c>
      <c r="F124" s="482" t="str">
        <f>'Exposure to credit risk'!$K$5</f>
        <v>Total </v>
      </c>
      <c r="G124" s="484">
        <f>INDEX('Exposure to credit risk'!$B$4:$C$23,MATCH('Direct validations'!E124,'Exposure to credit risk'!$C$4:$C$23,0),1)</f>
        <v>4</v>
      </c>
      <c r="H124" s="484" t="str">
        <f>HLOOKUP(F124,'Exposure to credit risk'!$B$5:$K$6,2,FALSE)</f>
        <v>G</v>
      </c>
      <c r="I124" s="485">
        <f>INDEX('Exposure to credit risk'!$B$4:$K$23,MATCH('Direct validations'!G124,'Exposure to credit risk'!$B$4:$B$23,0),MATCH('Direct validations'!H124,'Exposure to credit risk'!$B$6:$K$6,0))</f>
        <v>0</v>
      </c>
      <c r="J124" s="485">
        <f>INDEX('Exposure to credit risk'!$M$4:$V$23,MATCH('Direct validations'!G124,'Exposure to credit risk'!$M$4:$M$23,0),MATCH('Direct validations'!H124,'Exposure to credit risk'!$M$6:$V$6,0))</f>
        <v>0</v>
      </c>
      <c r="K124" s="493" t="s">
        <v>159</v>
      </c>
      <c r="L124" s="482" t="str">
        <f>'Financial Assets past due'!$C$12</f>
        <v>Loans secured by mortgages</v>
      </c>
      <c r="M124" s="482" t="str">
        <f>'Financial Assets past due'!$E$5</f>
        <v>Neither past due nor impaired assets</v>
      </c>
      <c r="N124" s="484">
        <f>INDEX('Financial Assets past due'!$B$4:$C$24,MATCH('Direct validations'!L124,'Financial Assets past due'!$C$4:$C$24,0),1)</f>
        <v>4</v>
      </c>
      <c r="O124" s="484" t="str">
        <f>HLOOKUP(M124,'Financial Assets past due'!$B$5:$I$7,3,FALSE)</f>
        <v>A</v>
      </c>
      <c r="P124" s="485">
        <f>INDEX('Financial Assets past due'!$B$4:$I$24,MATCH('Direct validations'!N124,'Financial Assets past due'!$B$4:$B$24,0),MATCH('Direct validations'!O124,'Financial Assets past due'!$B$7:$I$7,0))</f>
        <v>0</v>
      </c>
      <c r="Q124" s="485">
        <f>INDEX('Financial Assets past due'!$K$4:$R$24,MATCH('Direct validations'!N124,'Financial Assets past due'!$K$4:$K$24,0),MATCH('Direct validations'!O124,'Financial Assets past due'!$K$7:$R$7,0))</f>
        <v>0</v>
      </c>
      <c r="R124" s="482" t="str">
        <f t="shared" ref="R124:R131" si="42">IF($T124="No",IF(I124=P124,"Pass","Fail"),IF(I124+P124=0,"Pass","Fail"))</f>
        <v>Pass</v>
      </c>
      <c r="S124" s="494" t="str">
        <f t="shared" ref="S124:S131" si="43">IF($T124="No",IF(J124=Q124,"Pass","Fail"),IF(J124+Q124=0,"Pass","Fail"))</f>
        <v>Pass</v>
      </c>
      <c r="T124" s="482" t="s">
        <v>69</v>
      </c>
      <c r="U124" s="482">
        <f t="shared" ref="U124:V131" si="44">IF(R124="Pass",0,1)</f>
        <v>0</v>
      </c>
      <c r="V124" s="494">
        <f t="shared" si="44"/>
        <v>0</v>
      </c>
    </row>
    <row r="125" spans="4:22" ht="15" x14ac:dyDescent="0.25">
      <c r="D125" s="497" t="s">
        <v>15</v>
      </c>
      <c r="E125" s="482" t="str">
        <f>'Exposure to credit risk'!$C$33</f>
        <v>Loans secured by mortgages</v>
      </c>
      <c r="F125" s="482" t="str">
        <f>'Exposure to credit risk'!$K$27</f>
        <v>Total </v>
      </c>
      <c r="G125" s="484">
        <f>INDEX('Exposure to credit risk'!$B$26:$C$45,MATCH('Direct validations'!E125,'Exposure to credit risk'!$C$26:$C$45,0),1)</f>
        <v>4</v>
      </c>
      <c r="H125" s="484" t="str">
        <f>HLOOKUP(F125,'Exposure to credit risk'!$B$27:$K$28,2,FALSE)</f>
        <v>N</v>
      </c>
      <c r="I125" s="485">
        <f>INDEX('Exposure to credit risk'!$B$26:$K$45,MATCH('Direct validations'!G125,'Exposure to credit risk'!$B$26:$B$45,0),MATCH('Direct validations'!H125,'Exposure to credit risk'!$B$28:$K$28,0))</f>
        <v>0</v>
      </c>
      <c r="J125" s="485">
        <f>INDEX('Exposure to credit risk'!$M$26:$V$45,MATCH('Direct validations'!G125,'Exposure to credit risk'!$M$26:$M$45,0),MATCH('Direct validations'!H125,'Exposure to credit risk'!$M$28:$V$28,0))</f>
        <v>0</v>
      </c>
      <c r="K125" s="493" t="s">
        <v>159</v>
      </c>
      <c r="L125" s="482" t="str">
        <f>'Financial Assets past due'!$C$35</f>
        <v>Loans secured by mortgages</v>
      </c>
      <c r="M125" s="482" t="str">
        <f>'Financial Assets past due'!$E$28</f>
        <v>Neither past due nor impaired assets</v>
      </c>
      <c r="N125" s="484">
        <f>INDEX('Financial Assets past due'!$B$27:$C$47,MATCH('Direct validations'!L125,'Financial Assets past due'!$C$27:$C$47,0),1)</f>
        <v>4</v>
      </c>
      <c r="O125" s="484" t="str">
        <f>HLOOKUP(M125,'Financial Assets past due'!$B$28:$I$30,3,FALSE)</f>
        <v>F</v>
      </c>
      <c r="P125" s="485">
        <f>INDEX('Financial Assets past due'!$B$27:$I$47,MATCH('Direct validations'!N125,'Financial Assets past due'!$B$27:$B$47,0),MATCH('Direct validations'!O125,'Financial Assets past due'!$B$30:$I$30,0))</f>
        <v>0</v>
      </c>
      <c r="Q125" s="485">
        <f>INDEX('Financial Assets past due'!$K$27:$R$47,MATCH('Direct validations'!N125,'Financial Assets past due'!$K$27:$K$47,0),MATCH('Direct validations'!O125,'Financial Assets past due'!$K$30:$R$30,0))</f>
        <v>0</v>
      </c>
      <c r="R125" s="482" t="str">
        <f t="shared" si="42"/>
        <v>Pass</v>
      </c>
      <c r="S125" s="494" t="str">
        <f t="shared" si="43"/>
        <v>Pass</v>
      </c>
      <c r="T125" s="482" t="s">
        <v>69</v>
      </c>
      <c r="U125" s="482">
        <f t="shared" si="44"/>
        <v>0</v>
      </c>
      <c r="V125" s="494">
        <f t="shared" si="44"/>
        <v>0</v>
      </c>
    </row>
    <row r="126" spans="4:22" ht="15" x14ac:dyDescent="0.25">
      <c r="D126" s="497" t="s">
        <v>15</v>
      </c>
      <c r="E126" s="482" t="str">
        <f>'Exposure to credit risk'!$C$55</f>
        <v>Loans secured by mortgages</v>
      </c>
      <c r="F126" s="482" t="str">
        <f>'Exposure to credit risk'!$K$49</f>
        <v>Total </v>
      </c>
      <c r="G126" s="484">
        <f>INDEX('Exposure to credit risk'!$B$48:$C$67,MATCH('Direct validations'!E126,'Exposure to credit risk'!$C$48:$C$67,0),1)</f>
        <v>4</v>
      </c>
      <c r="H126" s="484" t="str">
        <f>HLOOKUP(F126,'Exposure to credit risk'!$B$49:$K$50,2,FALSE)</f>
        <v>U</v>
      </c>
      <c r="I126" s="485">
        <f>INDEX('Exposure to credit risk'!$B$48:$K$67,MATCH('Direct validations'!G126,'Exposure to credit risk'!$B$48:$B$67,0),MATCH('Direct validations'!H126,'Exposure to credit risk'!$B$50:$K$50,0))</f>
        <v>0</v>
      </c>
      <c r="J126" s="485">
        <f>INDEX('Exposure to credit risk'!$M$48:$V$67,MATCH('Direct validations'!G126,'Exposure to credit risk'!$M$48:$M$67,0),MATCH('Direct validations'!H126,'Exposure to credit risk'!$M$50:$V$50,0))</f>
        <v>0</v>
      </c>
      <c r="K126" s="493" t="s">
        <v>159</v>
      </c>
      <c r="L126" s="482" t="str">
        <f>'Financial Assets past due'!$C$58</f>
        <v>Loans secured by mortgages</v>
      </c>
      <c r="M126" s="482" t="str">
        <f>'Financial Assets past due'!$E$51</f>
        <v>Neither past due nor impaired assets</v>
      </c>
      <c r="N126" s="484">
        <f>INDEX('Financial Assets past due'!$B$50:$C$70,MATCH('Direct validations'!L126,'Financial Assets past due'!$C$50:$C$70,0),1)</f>
        <v>4</v>
      </c>
      <c r="O126" s="484" t="str">
        <f>HLOOKUP(M126,'Financial Assets past due'!$B$51:$I$53,3,FALSE)</f>
        <v>K</v>
      </c>
      <c r="P126" s="485">
        <f>INDEX('Financial Assets past due'!$B$50:$I$70,MATCH('Direct validations'!N126,'Financial Assets past due'!$B$50:$B$70,0),MATCH('Direct validations'!O126,'Financial Assets past due'!$B$53:$I$53,0))</f>
        <v>0</v>
      </c>
      <c r="Q126" s="485">
        <f>INDEX('Financial Assets past due'!$K$50:$R$70,MATCH('Direct validations'!N126,'Financial Assets past due'!$K$50:$K$70,0),MATCH('Direct validations'!O126,'Financial Assets past due'!$K$53:$R$53,0))</f>
        <v>0</v>
      </c>
      <c r="R126" s="482" t="str">
        <f t="shared" si="42"/>
        <v>Pass</v>
      </c>
      <c r="S126" s="494" t="str">
        <f t="shared" si="43"/>
        <v>Pass</v>
      </c>
      <c r="T126" s="482" t="s">
        <v>69</v>
      </c>
      <c r="U126" s="482">
        <f t="shared" si="44"/>
        <v>0</v>
      </c>
      <c r="V126" s="494">
        <f t="shared" si="44"/>
        <v>0</v>
      </c>
    </row>
    <row r="127" spans="4:22" ht="15" x14ac:dyDescent="0.25">
      <c r="D127" s="497" t="s">
        <v>15</v>
      </c>
      <c r="E127" s="482" t="str">
        <f>'Exposure to credit risk'!$C$77</f>
        <v>Loans secured by mortgages</v>
      </c>
      <c r="F127" s="482" t="str">
        <f>'Exposure to credit risk'!$K$71</f>
        <v>Total </v>
      </c>
      <c r="G127" s="484">
        <f>INDEX('Exposure to credit risk'!$B$70:$C$89,MATCH('Direct validations'!E127,'Exposure to credit risk'!$C$70:$C$89,0),1)</f>
        <v>4</v>
      </c>
      <c r="H127" s="484" t="str">
        <f>HLOOKUP(F127,'Exposure to credit risk'!$B$71:$K$72,2,FALSE)</f>
        <v>AB</v>
      </c>
      <c r="I127" s="485">
        <f>INDEX('Exposure to credit risk'!$B$70:$K$89,MATCH('Direct validations'!G127,'Exposure to credit risk'!$B$70:$B$89,0),MATCH('Direct validations'!H127,'Exposure to credit risk'!$B$72:$K$72,0))</f>
        <v>0</v>
      </c>
      <c r="J127" s="485">
        <f>INDEX('Exposure to credit risk'!$M$70:$V$89,MATCH('Direct validations'!G127,'Exposure to credit risk'!$M$70:$M$89,0),MATCH('Direct validations'!H127,'Exposure to credit risk'!$M$72:$V$72,0))</f>
        <v>0</v>
      </c>
      <c r="K127" s="493" t="s">
        <v>159</v>
      </c>
      <c r="L127" s="482" t="str">
        <f>'Financial Assets past due'!$C$81</f>
        <v>Loans secured by mortgages</v>
      </c>
      <c r="M127" s="482" t="str">
        <f>'Financial Assets past due'!$E$74</f>
        <v>Neither past due nor impaired assets</v>
      </c>
      <c r="N127" s="484">
        <f>INDEX('Financial Assets past due'!$B$73:$C$93,MATCH('Direct validations'!L127,'Financial Assets past due'!$C$73:$C$93,0),1)</f>
        <v>4</v>
      </c>
      <c r="O127" s="484" t="str">
        <f>HLOOKUP(M127,'Financial Assets past due'!$B$74:$I$76,3,FALSE)</f>
        <v>P</v>
      </c>
      <c r="P127" s="485">
        <f>INDEX('Financial Assets past due'!$B$73:$I$93,MATCH('Direct validations'!N127,'Financial Assets past due'!$B$73:$B$93,0),MATCH('Direct validations'!O127,'Financial Assets past due'!$B$76:$I$76,0))</f>
        <v>0</v>
      </c>
      <c r="Q127" s="485">
        <f>INDEX('Financial Assets past due'!$K$73:$R$93,MATCH('Direct validations'!N127,'Financial Assets past due'!$K$73:$K$93,0),MATCH('Direct validations'!O127,'Financial Assets past due'!$K$76:$R$76,0))</f>
        <v>0</v>
      </c>
      <c r="R127" s="482" t="str">
        <f t="shared" si="42"/>
        <v>Pass</v>
      </c>
      <c r="S127" s="494" t="str">
        <f t="shared" si="43"/>
        <v>Pass</v>
      </c>
      <c r="T127" s="482" t="s">
        <v>69</v>
      </c>
      <c r="U127" s="482">
        <f t="shared" si="44"/>
        <v>0</v>
      </c>
      <c r="V127" s="494">
        <f t="shared" si="44"/>
        <v>0</v>
      </c>
    </row>
    <row r="128" spans="4:22" ht="15" x14ac:dyDescent="0.25">
      <c r="D128" s="497" t="s">
        <v>15</v>
      </c>
      <c r="E128" s="482" t="str">
        <f>'Exposure to credit risk'!$C$99</f>
        <v>Loans secured by mortgages</v>
      </c>
      <c r="F128" s="482" t="str">
        <f>'Exposure to credit risk'!$K$93</f>
        <v>Total </v>
      </c>
      <c r="G128" s="484">
        <f>INDEX('Exposure to credit risk'!$B$92:$C$111,MATCH('Direct validations'!E128,'Exposure to credit risk'!$C$92:$C$111,0),1)</f>
        <v>4</v>
      </c>
      <c r="H128" s="484" t="str">
        <f>HLOOKUP(F128,'Exposure to credit risk'!$B$93:$K$94,2,FALSE)</f>
        <v>AI</v>
      </c>
      <c r="I128" s="485">
        <f>INDEX('Exposure to credit risk'!$B$92:$K$111,MATCH('Direct validations'!G128,'Exposure to credit risk'!$B$92:$B$111,0),MATCH('Direct validations'!H128,'Exposure to credit risk'!$B$94:$K$94,0))</f>
        <v>0</v>
      </c>
      <c r="J128" s="485">
        <f>INDEX('Exposure to credit risk'!$M$92:$V$111,MATCH('Direct validations'!G128,'Exposure to credit risk'!$M$92:$M$111,0),MATCH('Direct validations'!H128,'Exposure to credit risk'!$M$94:$V$94,0))</f>
        <v>0</v>
      </c>
      <c r="K128" s="493" t="s">
        <v>159</v>
      </c>
      <c r="L128" s="482" t="str">
        <f>'Financial Assets past due'!$C$104</f>
        <v>Loans secured by mortgages</v>
      </c>
      <c r="M128" s="482" t="str">
        <f>'Financial Assets past due'!$E$97</f>
        <v>Neither past due nor impaired assets</v>
      </c>
      <c r="N128" s="484">
        <f>INDEX('Financial Assets past due'!$B$96:$C$116,MATCH('Direct validations'!L128,'Financial Assets past due'!$C$96:$C$116,0),1)</f>
        <v>4</v>
      </c>
      <c r="O128" s="484" t="str">
        <f>HLOOKUP(M128,'Financial Assets past due'!$B$97:$I$99,3,FALSE)</f>
        <v>U</v>
      </c>
      <c r="P128" s="485">
        <f>INDEX('Financial Assets past due'!$B$96:$I$116,MATCH('Direct validations'!N128,'Financial Assets past due'!$B$96:$B$116,0),MATCH('Direct validations'!O128,'Financial Assets past due'!$B$99:$I$99,0))</f>
        <v>0</v>
      </c>
      <c r="Q128" s="485">
        <f>INDEX('Financial Assets past due'!$K$96:$R$116,MATCH('Direct validations'!N128,'Financial Assets past due'!$K$96:$K$116,0),MATCH('Direct validations'!O128,'Financial Assets past due'!$K$99:$R$99,0))</f>
        <v>0</v>
      </c>
      <c r="R128" s="482" t="str">
        <f t="shared" si="42"/>
        <v>Pass</v>
      </c>
      <c r="S128" s="494" t="str">
        <f t="shared" si="43"/>
        <v>Pass</v>
      </c>
      <c r="T128" s="482" t="s">
        <v>69</v>
      </c>
      <c r="U128" s="482">
        <f t="shared" si="44"/>
        <v>0</v>
      </c>
      <c r="V128" s="494">
        <f t="shared" si="44"/>
        <v>0</v>
      </c>
    </row>
    <row r="129" spans="4:22" ht="15" x14ac:dyDescent="0.25">
      <c r="D129" s="497" t="s">
        <v>15</v>
      </c>
      <c r="E129" s="482" t="str">
        <f>'Exposure to credit risk'!$C$121</f>
        <v>Loans secured by mortgages</v>
      </c>
      <c r="F129" s="482" t="str">
        <f>'Exposure to credit risk'!$K$115</f>
        <v>Total </v>
      </c>
      <c r="G129" s="484">
        <f>INDEX('Exposure to credit risk'!$B$114:$C$133,MATCH('Direct validations'!E129,'Exposure to credit risk'!$C$114:$C$133,0),1)</f>
        <v>4</v>
      </c>
      <c r="H129" s="484" t="str">
        <f>HLOOKUP(F129,'Exposure to credit risk'!$B$115:$K$116,2,FALSE)</f>
        <v>AP</v>
      </c>
      <c r="I129" s="485">
        <f>INDEX('Exposure to credit risk'!$B$114:$K$133,MATCH('Direct validations'!G129,'Exposure to credit risk'!$B$114:$B$133,0),MATCH('Direct validations'!H129,'Exposure to credit risk'!$B$116:$K$116,0))</f>
        <v>0</v>
      </c>
      <c r="J129" s="485">
        <f>INDEX('Exposure to credit risk'!$M$114:$V$133,MATCH('Direct validations'!G129,'Exposure to credit risk'!$M$114:$M$133,0),MATCH('Direct validations'!H129,'Exposure to credit risk'!$M$116:$V$116,0))</f>
        <v>0</v>
      </c>
      <c r="K129" s="493" t="s">
        <v>159</v>
      </c>
      <c r="L129" s="482" t="str">
        <f>'Financial Assets past due'!$C$127</f>
        <v>Loans secured by mortgages</v>
      </c>
      <c r="M129" s="482" t="str">
        <f>'Financial Assets past due'!$E$120</f>
        <v>Neither past due nor impaired assets</v>
      </c>
      <c r="N129" s="484">
        <f>INDEX('Financial Assets past due'!$B$119:$C$139,MATCH('Direct validations'!L129,'Financial Assets past due'!$C$119:$C$139,0),1)</f>
        <v>4</v>
      </c>
      <c r="O129" s="484" t="str">
        <f>HLOOKUP(M129,'Financial Assets past due'!$B$120:$I$122,3,FALSE)</f>
        <v>Z</v>
      </c>
      <c r="P129" s="485">
        <f>INDEX('Financial Assets past due'!$B$119:$I$139,MATCH('Direct validations'!N129,'Financial Assets past due'!$B$119:$B$139,0),MATCH('Direct validations'!O129,'Financial Assets past due'!$B$122:$I$122,0))</f>
        <v>0</v>
      </c>
      <c r="Q129" s="485">
        <f>INDEX('Financial Assets past due'!$K$119:$R$139,MATCH('Direct validations'!N129,'Financial Assets past due'!$K$119:$K$139,0),MATCH('Direct validations'!O129,'Financial Assets past due'!$K$122:$R$122,0))</f>
        <v>0</v>
      </c>
      <c r="R129" s="482" t="str">
        <f t="shared" si="42"/>
        <v>Pass</v>
      </c>
      <c r="S129" s="494" t="str">
        <f t="shared" si="43"/>
        <v>Pass</v>
      </c>
      <c r="T129" s="482" t="s">
        <v>69</v>
      </c>
      <c r="U129" s="482">
        <f t="shared" si="44"/>
        <v>0</v>
      </c>
      <c r="V129" s="494">
        <f t="shared" si="44"/>
        <v>0</v>
      </c>
    </row>
    <row r="130" spans="4:22" ht="15" x14ac:dyDescent="0.25">
      <c r="D130" s="497" t="s">
        <v>15</v>
      </c>
      <c r="E130" s="482" t="str">
        <f>'Exposure to credit risk'!$C$143</f>
        <v>Loans secured by mortgages</v>
      </c>
      <c r="F130" s="482" t="str">
        <f>'Exposure to credit risk'!$K$137</f>
        <v>Total </v>
      </c>
      <c r="G130" s="484">
        <f>INDEX('Exposure to credit risk'!$B$136:$C$155,MATCH('Direct validations'!E130,'Exposure to credit risk'!$C$136:$C$155,0),1)</f>
        <v>4</v>
      </c>
      <c r="H130" s="484" t="str">
        <f>HLOOKUP(F130,'Exposure to credit risk'!$B$137:$K$138,2,FALSE)</f>
        <v>AW</v>
      </c>
      <c r="I130" s="485">
        <f>INDEX('Exposure to credit risk'!$B$136:$K$155,MATCH('Direct validations'!G130,'Exposure to credit risk'!$B$136:$B$155,0),MATCH('Direct validations'!H130,'Exposure to credit risk'!$B$138:$K$138,0))</f>
        <v>0</v>
      </c>
      <c r="J130" s="485">
        <f>INDEX('Exposure to credit risk'!$M$136:$V$155,MATCH('Direct validations'!G130,'Exposure to credit risk'!$M$136:$M$155,0),MATCH('Direct validations'!H130,'Exposure to credit risk'!$M$138:$V$138,0))</f>
        <v>0</v>
      </c>
      <c r="K130" s="493" t="s">
        <v>159</v>
      </c>
      <c r="L130" s="482" t="str">
        <f>'Financial Assets past due'!$C$150</f>
        <v>Loans secured by mortgages</v>
      </c>
      <c r="M130" s="482" t="str">
        <f>'Financial Assets past due'!$E$143</f>
        <v>Neither past due nor impaired assets</v>
      </c>
      <c r="N130" s="484">
        <f>INDEX('Financial Assets past due'!$B$142:$C$162,MATCH('Direct validations'!L130,'Financial Assets past due'!$C$142:$C$162,0),1)</f>
        <v>4</v>
      </c>
      <c r="O130" s="484" t="str">
        <f>HLOOKUP(M130,'Financial Assets past due'!$B$143:$I$145,3,FALSE)</f>
        <v>AE</v>
      </c>
      <c r="P130" s="485">
        <f>INDEX('Financial Assets past due'!$B$142:$I$162,MATCH('Direct validations'!N130,'Financial Assets past due'!$B$142:$B$162,0),MATCH('Direct validations'!O130,'Financial Assets past due'!$B$145:$I$145,0))</f>
        <v>0</v>
      </c>
      <c r="Q130" s="485">
        <f>INDEX('Financial Assets past due'!$K$142:$R$162,MATCH('Direct validations'!N130,'Financial Assets past due'!$K$142:$K$162,0),MATCH('Direct validations'!O130,'Financial Assets past due'!$K$145:$R$145,0))</f>
        <v>0</v>
      </c>
      <c r="R130" s="482" t="str">
        <f t="shared" si="42"/>
        <v>Pass</v>
      </c>
      <c r="S130" s="494" t="str">
        <f t="shared" si="43"/>
        <v>Pass</v>
      </c>
      <c r="T130" s="482" t="s">
        <v>69</v>
      </c>
      <c r="U130" s="482">
        <f t="shared" si="44"/>
        <v>0</v>
      </c>
      <c r="V130" s="494">
        <f t="shared" si="44"/>
        <v>0</v>
      </c>
    </row>
    <row r="131" spans="4:22" ht="15" x14ac:dyDescent="0.25">
      <c r="D131" s="497" t="s">
        <v>15</v>
      </c>
      <c r="E131" s="482" t="str">
        <f>'Exposure to credit risk'!$C$165</f>
        <v>Loans secured by mortgages</v>
      </c>
      <c r="F131" s="482" t="str">
        <f>'Exposure to credit risk'!$K$159</f>
        <v>Total </v>
      </c>
      <c r="G131" s="484">
        <f>INDEX('Exposure to credit risk'!$B$158:$C$177,MATCH('Direct validations'!E131,'Exposure to credit risk'!$C$158:$C$177,0),1)</f>
        <v>4</v>
      </c>
      <c r="H131" s="484" t="str">
        <f>HLOOKUP(F131,'Exposure to credit risk'!$B$159:$K$160,2,FALSE)</f>
        <v>AAD</v>
      </c>
      <c r="I131" s="485">
        <f>INDEX('Exposure to credit risk'!$B$158:$K$177,MATCH('Direct validations'!G131,'Exposure to credit risk'!$B$158:$B$177,0),MATCH('Direct validations'!H131,'Exposure to credit risk'!$B$160:$K$160,0))</f>
        <v>0</v>
      </c>
      <c r="J131" s="485">
        <f>INDEX('Exposure to credit risk'!$M$158:$V$177,MATCH('Direct validations'!G131,'Exposure to credit risk'!$M$158:$M$177,0),MATCH('Direct validations'!H131,'Exposure to credit risk'!$M$160:$V$160,0))</f>
        <v>0</v>
      </c>
      <c r="K131" s="493" t="s">
        <v>159</v>
      </c>
      <c r="L131" s="482" t="str">
        <f>'Financial Assets past due'!$C$173</f>
        <v>Loans secured by mortgages</v>
      </c>
      <c r="M131" s="482" t="str">
        <f>'Financial Assets past due'!$E$166</f>
        <v>Neither past due nor impaired assets</v>
      </c>
      <c r="N131" s="484">
        <f>INDEX('Financial Assets past due'!$B$165:$C$185,MATCH('Direct validations'!L131,'Financial Assets past due'!$C$165:$C$185,0),1)</f>
        <v>4</v>
      </c>
      <c r="O131" s="484" t="str">
        <f>HLOOKUP(M131,'Financial Assets past due'!$B$166:$I$168,3,FALSE)</f>
        <v>AJ</v>
      </c>
      <c r="P131" s="485">
        <f>INDEX('Financial Assets past due'!$B$165:$I$185,MATCH('Direct validations'!N131,'Financial Assets past due'!$B$165:$B$185,0),MATCH('Direct validations'!O131,'Financial Assets past due'!$B$168:$I$168,0))</f>
        <v>0</v>
      </c>
      <c r="Q131" s="485">
        <f>INDEX('Financial Assets past due'!$K$165:$R$185,MATCH('Direct validations'!N131,'Financial Assets past due'!$K$165:$K$185,0),MATCH('Direct validations'!O131,'Financial Assets past due'!$K$168:$R$168,0))</f>
        <v>0</v>
      </c>
      <c r="R131" s="482" t="str">
        <f t="shared" si="42"/>
        <v>Pass</v>
      </c>
      <c r="S131" s="494" t="str">
        <f t="shared" si="43"/>
        <v>Pass</v>
      </c>
      <c r="T131" s="482" t="s">
        <v>69</v>
      </c>
      <c r="U131" s="482">
        <f t="shared" si="44"/>
        <v>0</v>
      </c>
      <c r="V131" s="494">
        <f t="shared" si="44"/>
        <v>0</v>
      </c>
    </row>
    <row r="132" spans="4:22" x14ac:dyDescent="0.2">
      <c r="D132" s="490"/>
      <c r="I132" s="485"/>
      <c r="J132" s="485"/>
      <c r="P132" s="485"/>
      <c r="Q132" s="485"/>
      <c r="R132" s="482"/>
      <c r="S132" s="494"/>
      <c r="U132" s="482"/>
      <c r="V132" s="494"/>
    </row>
    <row r="133" spans="4:22" ht="15" x14ac:dyDescent="0.25">
      <c r="D133" s="497" t="s">
        <v>15</v>
      </c>
      <c r="E133" s="482" t="str">
        <f>'Exposure to credit risk'!$C$12</f>
        <v>Loans and deposits with credit institutions</v>
      </c>
      <c r="F133" s="482" t="str">
        <f>'Exposure to credit risk'!$K$5</f>
        <v>Total </v>
      </c>
      <c r="G133" s="484">
        <f>INDEX('Exposure to credit risk'!$B$4:$C$23,MATCH('Direct validations'!E133,'Exposure to credit risk'!$C$4:$C$23,0),1)</f>
        <v>5</v>
      </c>
      <c r="H133" s="484" t="str">
        <f>HLOOKUP(F133,'Exposure to credit risk'!$B$5:$K$6,2,FALSE)</f>
        <v>G</v>
      </c>
      <c r="I133" s="485">
        <f>INDEX('Exposure to credit risk'!$B$4:$K$23,MATCH('Direct validations'!G133,'Exposure to credit risk'!$B$4:$B$23,0),MATCH('Direct validations'!H133,'Exposure to credit risk'!$B$6:$K$6,0))</f>
        <v>0</v>
      </c>
      <c r="J133" s="485">
        <f>INDEX('Exposure to credit risk'!$M$4:$V$23,MATCH('Direct validations'!G133,'Exposure to credit risk'!$M$4:$M$23,0),MATCH('Direct validations'!H133,'Exposure to credit risk'!$M$6:$V$6,0))</f>
        <v>0</v>
      </c>
      <c r="K133" s="493" t="s">
        <v>159</v>
      </c>
      <c r="L133" s="482" t="str">
        <f>'Financial Assets past due'!$C$13</f>
        <v>Loans and deposits with credit institutions</v>
      </c>
      <c r="M133" s="482" t="str">
        <f>'Financial Assets past due'!$E$5</f>
        <v>Neither past due nor impaired assets</v>
      </c>
      <c r="N133" s="484">
        <f>INDEX('Financial Assets past due'!$B$4:$C$24,MATCH('Direct validations'!L133,'Financial Assets past due'!$C$4:$C$24,0),1)</f>
        <v>5</v>
      </c>
      <c r="O133" s="484" t="str">
        <f>HLOOKUP(M133,'Financial Assets past due'!$B$5:$I$7,3,FALSE)</f>
        <v>A</v>
      </c>
      <c r="P133" s="485">
        <f>INDEX('Financial Assets past due'!$B$4:$I$24,MATCH('Direct validations'!N133,'Financial Assets past due'!$B$4:$B$24,0),MATCH('Direct validations'!O133,'Financial Assets past due'!$B$7:$I$7,0))</f>
        <v>0</v>
      </c>
      <c r="Q133" s="485">
        <f>INDEX('Financial Assets past due'!$K$4:$R$24,MATCH('Direct validations'!N133,'Financial Assets past due'!$K$4:$K$24,0),MATCH('Direct validations'!O133,'Financial Assets past due'!$K$7:$R$7,0))</f>
        <v>0</v>
      </c>
      <c r="R133" s="482" t="str">
        <f t="shared" ref="R133:R140" si="45">IF($T133="No",IF(I133=P133,"Pass","Fail"),IF(I133+P133=0,"Pass","Fail"))</f>
        <v>Pass</v>
      </c>
      <c r="S133" s="494" t="str">
        <f t="shared" ref="S133:S140" si="46">IF($T133="No",IF(J133=Q133,"Pass","Fail"),IF(J133+Q133=0,"Pass","Fail"))</f>
        <v>Pass</v>
      </c>
      <c r="T133" s="482" t="s">
        <v>69</v>
      </c>
      <c r="U133" s="482">
        <f t="shared" ref="U133:V140" si="47">IF(R133="Pass",0,1)</f>
        <v>0</v>
      </c>
      <c r="V133" s="494">
        <f t="shared" si="47"/>
        <v>0</v>
      </c>
    </row>
    <row r="134" spans="4:22" ht="15" x14ac:dyDescent="0.25">
      <c r="D134" s="497" t="s">
        <v>15</v>
      </c>
      <c r="E134" s="482" t="str">
        <f>'Exposure to credit risk'!$C$34</f>
        <v>Loans and deposits with credit institutions</v>
      </c>
      <c r="F134" s="482" t="str">
        <f>'Exposure to credit risk'!$K$27</f>
        <v>Total </v>
      </c>
      <c r="G134" s="484">
        <f>INDEX('Exposure to credit risk'!$B$26:$C$45,MATCH('Direct validations'!E134,'Exposure to credit risk'!$C$26:$C$45,0),1)</f>
        <v>5</v>
      </c>
      <c r="H134" s="484" t="str">
        <f>HLOOKUP(F134,'Exposure to credit risk'!$B$27:$K$28,2,FALSE)</f>
        <v>N</v>
      </c>
      <c r="I134" s="485">
        <f>INDEX('Exposure to credit risk'!$B$26:$K$45,MATCH('Direct validations'!G134,'Exposure to credit risk'!$B$26:$B$45,0),MATCH('Direct validations'!H134,'Exposure to credit risk'!$B$28:$K$28,0))</f>
        <v>0</v>
      </c>
      <c r="J134" s="485">
        <f>INDEX('Exposure to credit risk'!$M$26:$V$45,MATCH('Direct validations'!G134,'Exposure to credit risk'!$M$26:$M$45,0),MATCH('Direct validations'!H134,'Exposure to credit risk'!$M$28:$V$28,0))</f>
        <v>0</v>
      </c>
      <c r="K134" s="493" t="s">
        <v>159</v>
      </c>
      <c r="L134" s="482" t="str">
        <f>'Financial Assets past due'!$C$36</f>
        <v>Loans and deposits with credit institutions</v>
      </c>
      <c r="M134" s="482" t="str">
        <f>'Financial Assets past due'!$E$28</f>
        <v>Neither past due nor impaired assets</v>
      </c>
      <c r="N134" s="484">
        <f>INDEX('Financial Assets past due'!$B$27:$C$47,MATCH('Direct validations'!L134,'Financial Assets past due'!$C$27:$C$47,0),1)</f>
        <v>5</v>
      </c>
      <c r="O134" s="484" t="str">
        <f>HLOOKUP(M134,'Financial Assets past due'!$B$28:$I$30,3,FALSE)</f>
        <v>F</v>
      </c>
      <c r="P134" s="485">
        <f>INDEX('Financial Assets past due'!$B$27:$I$47,MATCH('Direct validations'!N134,'Financial Assets past due'!$B$27:$B$47,0),MATCH('Direct validations'!O134,'Financial Assets past due'!$B$30:$I$30,0))</f>
        <v>0</v>
      </c>
      <c r="Q134" s="485">
        <f>INDEX('Financial Assets past due'!$K$27:$R$47,MATCH('Direct validations'!N134,'Financial Assets past due'!$K$27:$K$47,0),MATCH('Direct validations'!O134,'Financial Assets past due'!$K$30:$R$30,0))</f>
        <v>0</v>
      </c>
      <c r="R134" s="482" t="str">
        <f t="shared" si="45"/>
        <v>Pass</v>
      </c>
      <c r="S134" s="494" t="str">
        <f t="shared" si="46"/>
        <v>Pass</v>
      </c>
      <c r="T134" s="482" t="s">
        <v>69</v>
      </c>
      <c r="U134" s="482">
        <f t="shared" si="47"/>
        <v>0</v>
      </c>
      <c r="V134" s="494">
        <f t="shared" si="47"/>
        <v>0</v>
      </c>
    </row>
    <row r="135" spans="4:22" ht="15" x14ac:dyDescent="0.25">
      <c r="D135" s="497" t="s">
        <v>15</v>
      </c>
      <c r="E135" s="482" t="str">
        <f>'Exposure to credit risk'!$C$56</f>
        <v>Loans and deposits with credit institutions</v>
      </c>
      <c r="F135" s="482" t="str">
        <f>'Exposure to credit risk'!$K$49</f>
        <v>Total </v>
      </c>
      <c r="G135" s="484">
        <f>INDEX('Exposure to credit risk'!$B$48:$C$67,MATCH('Direct validations'!E135,'Exposure to credit risk'!$C$48:$C$67,0),1)</f>
        <v>5</v>
      </c>
      <c r="H135" s="484" t="str">
        <f>HLOOKUP(F135,'Exposure to credit risk'!$B$49:$K$50,2,FALSE)</f>
        <v>U</v>
      </c>
      <c r="I135" s="485">
        <f>INDEX('Exposure to credit risk'!$B$48:$K$67,MATCH('Direct validations'!G135,'Exposure to credit risk'!$B$48:$B$67,0),MATCH('Direct validations'!H135,'Exposure to credit risk'!$B$50:$K$50,0))</f>
        <v>0</v>
      </c>
      <c r="J135" s="485">
        <f>INDEX('Exposure to credit risk'!$M$48:$V$67,MATCH('Direct validations'!G135,'Exposure to credit risk'!$M$48:$M$67,0),MATCH('Direct validations'!H135,'Exposure to credit risk'!$M$50:$V$50,0))</f>
        <v>0</v>
      </c>
      <c r="K135" s="493" t="s">
        <v>159</v>
      </c>
      <c r="L135" s="482" t="str">
        <f>'Financial Assets past due'!$C$59</f>
        <v>Loans and deposits with credit institutions</v>
      </c>
      <c r="M135" s="482" t="str">
        <f>'Financial Assets past due'!$E$51</f>
        <v>Neither past due nor impaired assets</v>
      </c>
      <c r="N135" s="484">
        <f>INDEX('Financial Assets past due'!$B$50:$C$70,MATCH('Direct validations'!L135,'Financial Assets past due'!$C$50:$C$70,0),1)</f>
        <v>5</v>
      </c>
      <c r="O135" s="484" t="str">
        <f>HLOOKUP(M135,'Financial Assets past due'!$B$51:$I$53,3,FALSE)</f>
        <v>K</v>
      </c>
      <c r="P135" s="485">
        <f>INDEX('Financial Assets past due'!$B$50:$I$70,MATCH('Direct validations'!N135,'Financial Assets past due'!$B$50:$B$70,0),MATCH('Direct validations'!O135,'Financial Assets past due'!$B$53:$I$53,0))</f>
        <v>0</v>
      </c>
      <c r="Q135" s="485">
        <f>INDEX('Financial Assets past due'!$K$50:$R$70,MATCH('Direct validations'!N135,'Financial Assets past due'!$K$50:$K$70,0),MATCH('Direct validations'!O135,'Financial Assets past due'!$K$53:$R$53,0))</f>
        <v>0</v>
      </c>
      <c r="R135" s="482" t="str">
        <f t="shared" si="45"/>
        <v>Pass</v>
      </c>
      <c r="S135" s="494" t="str">
        <f t="shared" si="46"/>
        <v>Pass</v>
      </c>
      <c r="T135" s="482" t="s">
        <v>69</v>
      </c>
      <c r="U135" s="482">
        <f t="shared" si="47"/>
        <v>0</v>
      </c>
      <c r="V135" s="494">
        <f t="shared" si="47"/>
        <v>0</v>
      </c>
    </row>
    <row r="136" spans="4:22" ht="15" x14ac:dyDescent="0.25">
      <c r="D136" s="497" t="s">
        <v>15</v>
      </c>
      <c r="E136" s="482" t="str">
        <f>'Exposure to credit risk'!$C$78</f>
        <v>Loans and deposits with credit institutions</v>
      </c>
      <c r="F136" s="482" t="str">
        <f>'Exposure to credit risk'!$K$71</f>
        <v>Total </v>
      </c>
      <c r="G136" s="484">
        <f>INDEX('Exposure to credit risk'!$B$70:$C$89,MATCH('Direct validations'!E136,'Exposure to credit risk'!$C$70:$C$89,0),1)</f>
        <v>5</v>
      </c>
      <c r="H136" s="484" t="str">
        <f>HLOOKUP(F136,'Exposure to credit risk'!$B$71:$K$72,2,FALSE)</f>
        <v>AB</v>
      </c>
      <c r="I136" s="485">
        <f>INDEX('Exposure to credit risk'!$B$70:$K$89,MATCH('Direct validations'!G136,'Exposure to credit risk'!$B$70:$B$89,0),MATCH('Direct validations'!H136,'Exposure to credit risk'!$B$72:$K$72,0))</f>
        <v>0</v>
      </c>
      <c r="J136" s="485">
        <f>INDEX('Exposure to credit risk'!$M$70:$V$89,MATCH('Direct validations'!G136,'Exposure to credit risk'!$M$70:$M$89,0),MATCH('Direct validations'!H136,'Exposure to credit risk'!$M$72:$V$72,0))</f>
        <v>0</v>
      </c>
      <c r="K136" s="493" t="s">
        <v>159</v>
      </c>
      <c r="L136" s="482" t="str">
        <f>'Financial Assets past due'!$C$82</f>
        <v>Loans and deposits with credit institutions</v>
      </c>
      <c r="M136" s="482" t="str">
        <f>'Financial Assets past due'!$E$74</f>
        <v>Neither past due nor impaired assets</v>
      </c>
      <c r="N136" s="484">
        <f>INDEX('Financial Assets past due'!$B$73:$C$93,MATCH('Direct validations'!L136,'Financial Assets past due'!$C$73:$C$93,0),1)</f>
        <v>5</v>
      </c>
      <c r="O136" s="484" t="str">
        <f>HLOOKUP(M136,'Financial Assets past due'!$B$74:$I$76,3,FALSE)</f>
        <v>P</v>
      </c>
      <c r="P136" s="485">
        <f>INDEX('Financial Assets past due'!$B$73:$I$93,MATCH('Direct validations'!N136,'Financial Assets past due'!$B$73:$B$93,0),MATCH('Direct validations'!O136,'Financial Assets past due'!$B$76:$I$76,0))</f>
        <v>0</v>
      </c>
      <c r="Q136" s="485">
        <f>INDEX('Financial Assets past due'!$K$73:$R$93,MATCH('Direct validations'!N136,'Financial Assets past due'!$K$73:$K$93,0),MATCH('Direct validations'!O136,'Financial Assets past due'!$K$76:$R$76,0))</f>
        <v>0</v>
      </c>
      <c r="R136" s="482" t="str">
        <f t="shared" si="45"/>
        <v>Pass</v>
      </c>
      <c r="S136" s="494" t="str">
        <f t="shared" si="46"/>
        <v>Pass</v>
      </c>
      <c r="T136" s="482" t="s">
        <v>69</v>
      </c>
      <c r="U136" s="482">
        <f t="shared" si="47"/>
        <v>0</v>
      </c>
      <c r="V136" s="494">
        <f t="shared" si="47"/>
        <v>0</v>
      </c>
    </row>
    <row r="137" spans="4:22" ht="15" x14ac:dyDescent="0.25">
      <c r="D137" s="497" t="s">
        <v>15</v>
      </c>
      <c r="E137" s="482" t="str">
        <f>'Exposure to credit risk'!$C$100</f>
        <v>Loans and deposits with credit institutions</v>
      </c>
      <c r="F137" s="482" t="str">
        <f>'Exposure to credit risk'!$K$93</f>
        <v>Total </v>
      </c>
      <c r="G137" s="484">
        <f>INDEX('Exposure to credit risk'!$B$92:$C$111,MATCH('Direct validations'!E137,'Exposure to credit risk'!$C$92:$C$111,0),1)</f>
        <v>5</v>
      </c>
      <c r="H137" s="484" t="str">
        <f>HLOOKUP(F137,'Exposure to credit risk'!$B$93:$K$94,2,FALSE)</f>
        <v>AI</v>
      </c>
      <c r="I137" s="485">
        <f>INDEX('Exposure to credit risk'!$B$92:$K$111,MATCH('Direct validations'!G137,'Exposure to credit risk'!$B$92:$B$111,0),MATCH('Direct validations'!H137,'Exposure to credit risk'!$B$94:$K$94,0))</f>
        <v>0</v>
      </c>
      <c r="J137" s="485">
        <f>INDEX('Exposure to credit risk'!$M$92:$V$111,MATCH('Direct validations'!G137,'Exposure to credit risk'!$M$92:$M$111,0),MATCH('Direct validations'!H137,'Exposure to credit risk'!$M$94:$V$94,0))</f>
        <v>0</v>
      </c>
      <c r="K137" s="493" t="s">
        <v>159</v>
      </c>
      <c r="L137" s="482" t="str">
        <f>'Financial Assets past due'!$C$105</f>
        <v>Loans and deposits with credit institutions</v>
      </c>
      <c r="M137" s="482" t="str">
        <f>'Financial Assets past due'!$E$97</f>
        <v>Neither past due nor impaired assets</v>
      </c>
      <c r="N137" s="484">
        <f>INDEX('Financial Assets past due'!$B$96:$C$116,MATCH('Direct validations'!L137,'Financial Assets past due'!$C$96:$C$116,0),1)</f>
        <v>5</v>
      </c>
      <c r="O137" s="484" t="str">
        <f>HLOOKUP(M137,'Financial Assets past due'!$B$97:$I$99,3,FALSE)</f>
        <v>U</v>
      </c>
      <c r="P137" s="485">
        <f>INDEX('Financial Assets past due'!$B$96:$I$116,MATCH('Direct validations'!N137,'Financial Assets past due'!$B$96:$B$116,0),MATCH('Direct validations'!O137,'Financial Assets past due'!$B$99:$I$99,0))</f>
        <v>0</v>
      </c>
      <c r="Q137" s="485">
        <f>INDEX('Financial Assets past due'!$K$96:$R$116,MATCH('Direct validations'!N137,'Financial Assets past due'!$K$96:$K$116,0),MATCH('Direct validations'!O137,'Financial Assets past due'!$K$99:$R$99,0))</f>
        <v>0</v>
      </c>
      <c r="R137" s="482" t="str">
        <f t="shared" si="45"/>
        <v>Pass</v>
      </c>
      <c r="S137" s="494" t="str">
        <f t="shared" si="46"/>
        <v>Pass</v>
      </c>
      <c r="T137" s="482" t="s">
        <v>69</v>
      </c>
      <c r="U137" s="482">
        <f t="shared" si="47"/>
        <v>0</v>
      </c>
      <c r="V137" s="494">
        <f t="shared" si="47"/>
        <v>0</v>
      </c>
    </row>
    <row r="138" spans="4:22" ht="15" x14ac:dyDescent="0.25">
      <c r="D138" s="497" t="s">
        <v>15</v>
      </c>
      <c r="E138" s="482" t="str">
        <f>'Exposure to credit risk'!$C$122</f>
        <v>Loans and deposits with credit institutions</v>
      </c>
      <c r="F138" s="482" t="str">
        <f>'Exposure to credit risk'!$K$115</f>
        <v>Total </v>
      </c>
      <c r="G138" s="484">
        <f>INDEX('Exposure to credit risk'!$B$114:$C$133,MATCH('Direct validations'!E138,'Exposure to credit risk'!$C$114:$C$133,0),1)</f>
        <v>5</v>
      </c>
      <c r="H138" s="484" t="str">
        <f>HLOOKUP(F138,'Exposure to credit risk'!$B$115:$K$116,2,FALSE)</f>
        <v>AP</v>
      </c>
      <c r="I138" s="485">
        <f>INDEX('Exposure to credit risk'!$B$114:$K$133,MATCH('Direct validations'!G138,'Exposure to credit risk'!$B$114:$B$133,0),MATCH('Direct validations'!H138,'Exposure to credit risk'!$B$116:$K$116,0))</f>
        <v>0</v>
      </c>
      <c r="J138" s="485">
        <f>INDEX('Exposure to credit risk'!$M$114:$V$133,MATCH('Direct validations'!G138,'Exposure to credit risk'!$M$114:$M$133,0),MATCH('Direct validations'!H138,'Exposure to credit risk'!$M$116:$V$116,0))</f>
        <v>0</v>
      </c>
      <c r="K138" s="493" t="s">
        <v>159</v>
      </c>
      <c r="L138" s="482" t="str">
        <f>'Financial Assets past due'!$C$128</f>
        <v>Loans and deposits with credit institutions</v>
      </c>
      <c r="M138" s="482" t="str">
        <f>'Financial Assets past due'!$E$120</f>
        <v>Neither past due nor impaired assets</v>
      </c>
      <c r="N138" s="484">
        <f>INDEX('Financial Assets past due'!$B$119:$C$139,MATCH('Direct validations'!L138,'Financial Assets past due'!$C$119:$C$139,0),1)</f>
        <v>5</v>
      </c>
      <c r="O138" s="484" t="str">
        <f>HLOOKUP(M138,'Financial Assets past due'!$B$120:$I$122,3,FALSE)</f>
        <v>Z</v>
      </c>
      <c r="P138" s="485">
        <f>INDEX('Financial Assets past due'!$B$119:$I$139,MATCH('Direct validations'!N138,'Financial Assets past due'!$B$119:$B$139,0),MATCH('Direct validations'!O138,'Financial Assets past due'!$B$122:$I$122,0))</f>
        <v>0</v>
      </c>
      <c r="Q138" s="485">
        <f>INDEX('Financial Assets past due'!$K$119:$R$139,MATCH('Direct validations'!N138,'Financial Assets past due'!$K$119:$K$139,0),MATCH('Direct validations'!O138,'Financial Assets past due'!$K$122:$R$122,0))</f>
        <v>0</v>
      </c>
      <c r="R138" s="482" t="str">
        <f t="shared" si="45"/>
        <v>Pass</v>
      </c>
      <c r="S138" s="494" t="str">
        <f t="shared" si="46"/>
        <v>Pass</v>
      </c>
      <c r="T138" s="482" t="s">
        <v>69</v>
      </c>
      <c r="U138" s="482">
        <f t="shared" si="47"/>
        <v>0</v>
      </c>
      <c r="V138" s="494">
        <f t="shared" si="47"/>
        <v>0</v>
      </c>
    </row>
    <row r="139" spans="4:22" ht="15" x14ac:dyDescent="0.25">
      <c r="D139" s="497" t="s">
        <v>15</v>
      </c>
      <c r="E139" s="482" t="str">
        <f>'Exposure to credit risk'!$C$144</f>
        <v>Loans and deposits with credit institutions</v>
      </c>
      <c r="F139" s="482" t="str">
        <f>'Exposure to credit risk'!$K$137</f>
        <v>Total </v>
      </c>
      <c r="G139" s="484">
        <f>INDEX('Exposure to credit risk'!$B$136:$C$155,MATCH('Direct validations'!E139,'Exposure to credit risk'!$C$136:$C$155,0),1)</f>
        <v>5</v>
      </c>
      <c r="H139" s="484" t="str">
        <f>HLOOKUP(F139,'Exposure to credit risk'!$B$137:$K$138,2,FALSE)</f>
        <v>AW</v>
      </c>
      <c r="I139" s="485">
        <f>INDEX('Exposure to credit risk'!$B$136:$K$155,MATCH('Direct validations'!G139,'Exposure to credit risk'!$B$136:$B$155,0),MATCH('Direct validations'!H139,'Exposure to credit risk'!$B$138:$K$138,0))</f>
        <v>0</v>
      </c>
      <c r="J139" s="485">
        <f>INDEX('Exposure to credit risk'!$M$136:$V$155,MATCH('Direct validations'!G139,'Exposure to credit risk'!$M$136:$M$155,0),MATCH('Direct validations'!H139,'Exposure to credit risk'!$M$138:$V$138,0))</f>
        <v>0</v>
      </c>
      <c r="K139" s="493" t="s">
        <v>159</v>
      </c>
      <c r="L139" s="482" t="str">
        <f>'Financial Assets past due'!$C$151</f>
        <v>Loans and deposits with credit institutions</v>
      </c>
      <c r="M139" s="482" t="str">
        <f>'Financial Assets past due'!$E$143</f>
        <v>Neither past due nor impaired assets</v>
      </c>
      <c r="N139" s="484">
        <f>INDEX('Financial Assets past due'!$B$142:$C$162,MATCH('Direct validations'!L139,'Financial Assets past due'!$C$142:$C$162,0),1)</f>
        <v>5</v>
      </c>
      <c r="O139" s="484" t="str">
        <f>HLOOKUP(M139,'Financial Assets past due'!$B$143:$I$145,3,FALSE)</f>
        <v>AE</v>
      </c>
      <c r="P139" s="485">
        <f>INDEX('Financial Assets past due'!$B$142:$I$162,MATCH('Direct validations'!N139,'Financial Assets past due'!$B$142:$B$162,0),MATCH('Direct validations'!O139,'Financial Assets past due'!$B$145:$I$145,0))</f>
        <v>0</v>
      </c>
      <c r="Q139" s="485">
        <f>INDEX('Financial Assets past due'!$K$142:$R$162,MATCH('Direct validations'!N139,'Financial Assets past due'!$K$142:$K$162,0),MATCH('Direct validations'!O139,'Financial Assets past due'!$K$145:$R$145,0))</f>
        <v>0</v>
      </c>
      <c r="R139" s="482" t="str">
        <f t="shared" si="45"/>
        <v>Pass</v>
      </c>
      <c r="S139" s="494" t="str">
        <f t="shared" si="46"/>
        <v>Pass</v>
      </c>
      <c r="T139" s="482" t="s">
        <v>69</v>
      </c>
      <c r="U139" s="482">
        <f t="shared" si="47"/>
        <v>0</v>
      </c>
      <c r="V139" s="494">
        <f t="shared" si="47"/>
        <v>0</v>
      </c>
    </row>
    <row r="140" spans="4:22" ht="15" x14ac:dyDescent="0.25">
      <c r="D140" s="497" t="s">
        <v>15</v>
      </c>
      <c r="E140" s="482" t="str">
        <f>'Exposure to credit risk'!$C$166</f>
        <v>Loans and deposits with credit institutions</v>
      </c>
      <c r="F140" s="482" t="str">
        <f>'Exposure to credit risk'!$K$159</f>
        <v>Total </v>
      </c>
      <c r="G140" s="484">
        <f>INDEX('Exposure to credit risk'!$B$158:$C$177,MATCH('Direct validations'!E140,'Exposure to credit risk'!$C$158:$C$177,0),1)</f>
        <v>5</v>
      </c>
      <c r="H140" s="484" t="str">
        <f>HLOOKUP(F140,'Exposure to credit risk'!$B$159:$K$160,2,FALSE)</f>
        <v>AAD</v>
      </c>
      <c r="I140" s="485">
        <f>INDEX('Exposure to credit risk'!$B$158:$K$177,MATCH('Direct validations'!G140,'Exposure to credit risk'!$B$158:$B$177,0),MATCH('Direct validations'!H140,'Exposure to credit risk'!$B$160:$K$160,0))</f>
        <v>0</v>
      </c>
      <c r="J140" s="485">
        <f>INDEX('Exposure to credit risk'!$M$158:$V$177,MATCH('Direct validations'!G140,'Exposure to credit risk'!$M$158:$M$177,0),MATCH('Direct validations'!H140,'Exposure to credit risk'!$M$160:$V$160,0))</f>
        <v>0</v>
      </c>
      <c r="K140" s="493" t="s">
        <v>159</v>
      </c>
      <c r="L140" s="482" t="str">
        <f>'Financial Assets past due'!$C$174</f>
        <v>Loans and deposits with credit institutions</v>
      </c>
      <c r="M140" s="482" t="str">
        <f>'Financial Assets past due'!$E$166</f>
        <v>Neither past due nor impaired assets</v>
      </c>
      <c r="N140" s="484">
        <f>INDEX('Financial Assets past due'!$B$165:$C$185,MATCH('Direct validations'!L140,'Financial Assets past due'!$C$165:$C$185,0),1)</f>
        <v>5</v>
      </c>
      <c r="O140" s="484" t="str">
        <f>HLOOKUP(M140,'Financial Assets past due'!$B$166:$I$168,3,FALSE)</f>
        <v>AJ</v>
      </c>
      <c r="P140" s="485">
        <f>INDEX('Financial Assets past due'!$B$165:$I$185,MATCH('Direct validations'!N140,'Financial Assets past due'!$B$165:$B$185,0),MATCH('Direct validations'!O140,'Financial Assets past due'!$B$168:$I$168,0))</f>
        <v>0</v>
      </c>
      <c r="Q140" s="485">
        <f>INDEX('Financial Assets past due'!$K$165:$R$185,MATCH('Direct validations'!N140,'Financial Assets past due'!$K$165:$K$185,0),MATCH('Direct validations'!O140,'Financial Assets past due'!$K$168:$R$168,0))</f>
        <v>0</v>
      </c>
      <c r="R140" s="482" t="str">
        <f t="shared" si="45"/>
        <v>Pass</v>
      </c>
      <c r="S140" s="494" t="str">
        <f t="shared" si="46"/>
        <v>Pass</v>
      </c>
      <c r="T140" s="482" t="s">
        <v>69</v>
      </c>
      <c r="U140" s="482">
        <f t="shared" si="47"/>
        <v>0</v>
      </c>
      <c r="V140" s="494">
        <f t="shared" si="47"/>
        <v>0</v>
      </c>
    </row>
    <row r="141" spans="4:22" x14ac:dyDescent="0.2">
      <c r="D141" s="490"/>
      <c r="I141" s="485"/>
      <c r="J141" s="485"/>
      <c r="P141" s="485"/>
      <c r="Q141" s="485"/>
      <c r="R141" s="482"/>
      <c r="S141" s="494"/>
      <c r="U141" s="482"/>
      <c r="V141" s="494"/>
    </row>
    <row r="142" spans="4:22" ht="15" x14ac:dyDescent="0.25">
      <c r="D142" s="497" t="s">
        <v>15</v>
      </c>
      <c r="E142" s="482" t="str">
        <f>'Exposure to credit risk'!$C$13</f>
        <v>Derivative assets</v>
      </c>
      <c r="F142" s="482" t="str">
        <f>'Exposure to credit risk'!$K$5</f>
        <v>Total </v>
      </c>
      <c r="G142" s="484">
        <f>INDEX('Exposure to credit risk'!$B$4:$C$23,MATCH('Direct validations'!E142,'Exposure to credit risk'!$C$4:$C$23,0),1)</f>
        <v>6</v>
      </c>
      <c r="H142" s="484" t="str">
        <f>HLOOKUP(F142,'Exposure to credit risk'!$B$5:$K$6,2,FALSE)</f>
        <v>G</v>
      </c>
      <c r="I142" s="485">
        <f>INDEX('Exposure to credit risk'!$B$4:$K$23,MATCH('Direct validations'!G142,'Exposure to credit risk'!$B$4:$B$23,0),MATCH('Direct validations'!H142,'Exposure to credit risk'!$B$6:$K$6,0))</f>
        <v>0</v>
      </c>
      <c r="J142" s="485">
        <f>INDEX('Exposure to credit risk'!$M$4:$V$23,MATCH('Direct validations'!G142,'Exposure to credit risk'!$M$4:$M$23,0),MATCH('Direct validations'!H142,'Exposure to credit risk'!$M$6:$V$6,0))</f>
        <v>0</v>
      </c>
      <c r="K142" s="493" t="s">
        <v>159</v>
      </c>
      <c r="L142" s="482" t="str">
        <f>'Financial Assets past due'!$C$14</f>
        <v>Derivative assets</v>
      </c>
      <c r="M142" s="482" t="str">
        <f>'Financial Assets past due'!$E$5</f>
        <v>Neither past due nor impaired assets</v>
      </c>
      <c r="N142" s="484">
        <f>INDEX('Financial Assets past due'!$B$4:$C$24,MATCH('Direct validations'!L142,'Financial Assets past due'!$C$4:$C$24,0),1)</f>
        <v>6</v>
      </c>
      <c r="O142" s="484" t="str">
        <f>HLOOKUP(M142,'Financial Assets past due'!$B$5:$I$7,3,FALSE)</f>
        <v>A</v>
      </c>
      <c r="P142" s="485">
        <f>INDEX('Financial Assets past due'!$B$4:$I$24,MATCH('Direct validations'!N142,'Financial Assets past due'!$B$4:$B$24,0),MATCH('Direct validations'!O142,'Financial Assets past due'!$B$7:$I$7,0))</f>
        <v>0</v>
      </c>
      <c r="Q142" s="485">
        <f>INDEX('Financial Assets past due'!$K$4:$R$24,MATCH('Direct validations'!N142,'Financial Assets past due'!$K$4:$K$24,0),MATCH('Direct validations'!O142,'Financial Assets past due'!$K$7:$R$7,0))</f>
        <v>0</v>
      </c>
      <c r="R142" s="482" t="str">
        <f t="shared" ref="R142:R149" si="48">IF($T142="No",IF(I142=P142,"Pass","Fail"),IF(I142+P142=0,"Pass","Fail"))</f>
        <v>Pass</v>
      </c>
      <c r="S142" s="494" t="str">
        <f t="shared" ref="S142:S149" si="49">IF($T142="No",IF(J142=Q142,"Pass","Fail"),IF(J142+Q142=0,"Pass","Fail"))</f>
        <v>Pass</v>
      </c>
      <c r="T142" s="482" t="s">
        <v>69</v>
      </c>
      <c r="U142" s="482">
        <f t="shared" ref="U142:V149" si="50">IF(R142="Pass",0,1)</f>
        <v>0</v>
      </c>
      <c r="V142" s="494">
        <f t="shared" si="50"/>
        <v>0</v>
      </c>
    </row>
    <row r="143" spans="4:22" ht="15" x14ac:dyDescent="0.25">
      <c r="D143" s="497" t="s">
        <v>15</v>
      </c>
      <c r="E143" s="482" t="str">
        <f>'Exposure to credit risk'!$C$35</f>
        <v>Derivative assets</v>
      </c>
      <c r="F143" s="482" t="str">
        <f>'Exposure to credit risk'!$K$27</f>
        <v>Total </v>
      </c>
      <c r="G143" s="484">
        <f>INDEX('Exposure to credit risk'!$B$26:$C$45,MATCH('Direct validations'!E143,'Exposure to credit risk'!$C$26:$C$45,0),1)</f>
        <v>6</v>
      </c>
      <c r="H143" s="484" t="str">
        <f>HLOOKUP(F143,'Exposure to credit risk'!$B$27:$K$28,2,FALSE)</f>
        <v>N</v>
      </c>
      <c r="I143" s="485">
        <f>INDEX('Exposure to credit risk'!$B$26:$K$45,MATCH('Direct validations'!G143,'Exposure to credit risk'!$B$26:$B$45,0),MATCH('Direct validations'!H143,'Exposure to credit risk'!$B$28:$K$28,0))</f>
        <v>0</v>
      </c>
      <c r="J143" s="485">
        <f>INDEX('Exposure to credit risk'!$M$26:$V$45,MATCH('Direct validations'!G143,'Exposure to credit risk'!$M$26:$M$45,0),MATCH('Direct validations'!H143,'Exposure to credit risk'!$M$28:$V$28,0))</f>
        <v>0</v>
      </c>
      <c r="K143" s="493" t="s">
        <v>159</v>
      </c>
      <c r="L143" s="482" t="str">
        <f>'Financial Assets past due'!$C$37</f>
        <v>Derivative assets</v>
      </c>
      <c r="M143" s="482" t="str">
        <f>'Financial Assets past due'!$E$28</f>
        <v>Neither past due nor impaired assets</v>
      </c>
      <c r="N143" s="484">
        <f>INDEX('Financial Assets past due'!$B$27:$C$47,MATCH('Direct validations'!L143,'Financial Assets past due'!$C$27:$C$47,0),1)</f>
        <v>6</v>
      </c>
      <c r="O143" s="484" t="str">
        <f>HLOOKUP(M143,'Financial Assets past due'!$B$28:$I$30,3,FALSE)</f>
        <v>F</v>
      </c>
      <c r="P143" s="485">
        <f>INDEX('Financial Assets past due'!$B$27:$I$47,MATCH('Direct validations'!N143,'Financial Assets past due'!$B$27:$B$47,0),MATCH('Direct validations'!O143,'Financial Assets past due'!$B$30:$I$30,0))</f>
        <v>0</v>
      </c>
      <c r="Q143" s="485">
        <f>INDEX('Financial Assets past due'!$K$27:$R$47,MATCH('Direct validations'!N143,'Financial Assets past due'!$K$27:$K$47,0),MATCH('Direct validations'!O143,'Financial Assets past due'!$K$30:$R$30,0))</f>
        <v>0</v>
      </c>
      <c r="R143" s="482" t="str">
        <f t="shared" si="48"/>
        <v>Pass</v>
      </c>
      <c r="S143" s="494" t="str">
        <f t="shared" si="49"/>
        <v>Pass</v>
      </c>
      <c r="T143" s="482" t="s">
        <v>69</v>
      </c>
      <c r="U143" s="482">
        <f t="shared" si="50"/>
        <v>0</v>
      </c>
      <c r="V143" s="494">
        <f t="shared" si="50"/>
        <v>0</v>
      </c>
    </row>
    <row r="144" spans="4:22" ht="15" x14ac:dyDescent="0.25">
      <c r="D144" s="497" t="s">
        <v>15</v>
      </c>
      <c r="E144" s="482" t="str">
        <f>'Exposure to credit risk'!$C$57</f>
        <v>Derivative assets</v>
      </c>
      <c r="F144" s="482" t="str">
        <f>'Exposure to credit risk'!$K$49</f>
        <v>Total </v>
      </c>
      <c r="G144" s="484">
        <f>INDEX('Exposure to credit risk'!$B$48:$C$67,MATCH('Direct validations'!E144,'Exposure to credit risk'!$C$48:$C$67,0),1)</f>
        <v>6</v>
      </c>
      <c r="H144" s="484" t="str">
        <f>HLOOKUP(F144,'Exposure to credit risk'!$B$49:$K$50,2,FALSE)</f>
        <v>U</v>
      </c>
      <c r="I144" s="485">
        <f>INDEX('Exposure to credit risk'!$B$48:$K$67,MATCH('Direct validations'!G144,'Exposure to credit risk'!$B$48:$B$67,0),MATCH('Direct validations'!H144,'Exposure to credit risk'!$B$50:$K$50,0))</f>
        <v>0</v>
      </c>
      <c r="J144" s="485">
        <f>INDEX('Exposure to credit risk'!$M$48:$V$67,MATCH('Direct validations'!G144,'Exposure to credit risk'!$M$48:$M$67,0),MATCH('Direct validations'!H144,'Exposure to credit risk'!$M$50:$V$50,0))</f>
        <v>0</v>
      </c>
      <c r="K144" s="493" t="s">
        <v>159</v>
      </c>
      <c r="L144" s="482" t="str">
        <f>'Financial Assets past due'!$C$60</f>
        <v>Derivative assets</v>
      </c>
      <c r="M144" s="482" t="str">
        <f>'Financial Assets past due'!$E$51</f>
        <v>Neither past due nor impaired assets</v>
      </c>
      <c r="N144" s="484">
        <f>INDEX('Financial Assets past due'!$B$50:$C$70,MATCH('Direct validations'!L144,'Financial Assets past due'!$C$50:$C$70,0),1)</f>
        <v>6</v>
      </c>
      <c r="O144" s="484" t="str">
        <f>HLOOKUP(M144,'Financial Assets past due'!$B$51:$I$53,3,FALSE)</f>
        <v>K</v>
      </c>
      <c r="P144" s="485">
        <f>INDEX('Financial Assets past due'!$B$50:$I$70,MATCH('Direct validations'!N144,'Financial Assets past due'!$B$50:$B$70,0),MATCH('Direct validations'!O144,'Financial Assets past due'!$B$53:$I$53,0))</f>
        <v>0</v>
      </c>
      <c r="Q144" s="485">
        <f>INDEX('Financial Assets past due'!$K$50:$R$70,MATCH('Direct validations'!N144,'Financial Assets past due'!$K$50:$K$70,0),MATCH('Direct validations'!O144,'Financial Assets past due'!$K$53:$R$53,0))</f>
        <v>0</v>
      </c>
      <c r="R144" s="482" t="str">
        <f t="shared" si="48"/>
        <v>Pass</v>
      </c>
      <c r="S144" s="494" t="str">
        <f t="shared" si="49"/>
        <v>Pass</v>
      </c>
      <c r="T144" s="482" t="s">
        <v>69</v>
      </c>
      <c r="U144" s="482">
        <f t="shared" si="50"/>
        <v>0</v>
      </c>
      <c r="V144" s="494">
        <f t="shared" si="50"/>
        <v>0</v>
      </c>
    </row>
    <row r="145" spans="4:22" ht="15" x14ac:dyDescent="0.25">
      <c r="D145" s="497" t="s">
        <v>15</v>
      </c>
      <c r="E145" s="482" t="str">
        <f>'Exposure to credit risk'!$C$79</f>
        <v>Derivative assets</v>
      </c>
      <c r="F145" s="482" t="str">
        <f>'Exposure to credit risk'!$K$71</f>
        <v>Total </v>
      </c>
      <c r="G145" s="484">
        <f>INDEX('Exposure to credit risk'!$B$70:$C$89,MATCH('Direct validations'!E145,'Exposure to credit risk'!$C$70:$C$89,0),1)</f>
        <v>6</v>
      </c>
      <c r="H145" s="484" t="str">
        <f>HLOOKUP(F145,'Exposure to credit risk'!$B$71:$K$72,2,FALSE)</f>
        <v>AB</v>
      </c>
      <c r="I145" s="485">
        <f>INDEX('Exposure to credit risk'!$B$70:$K$89,MATCH('Direct validations'!G145,'Exposure to credit risk'!$B$70:$B$89,0),MATCH('Direct validations'!H145,'Exposure to credit risk'!$B$72:$K$72,0))</f>
        <v>0</v>
      </c>
      <c r="J145" s="485">
        <f>INDEX('Exposure to credit risk'!$M$70:$V$89,MATCH('Direct validations'!G145,'Exposure to credit risk'!$M$70:$M$89,0),MATCH('Direct validations'!H145,'Exposure to credit risk'!$M$72:$V$72,0))</f>
        <v>0</v>
      </c>
      <c r="K145" s="493" t="s">
        <v>159</v>
      </c>
      <c r="L145" s="482" t="str">
        <f>'Financial Assets past due'!$C$83</f>
        <v>Derivative assets</v>
      </c>
      <c r="M145" s="482" t="str">
        <f>'Financial Assets past due'!$E$74</f>
        <v>Neither past due nor impaired assets</v>
      </c>
      <c r="N145" s="484">
        <f>INDEX('Financial Assets past due'!$B$73:$C$93,MATCH('Direct validations'!L145,'Financial Assets past due'!$C$73:$C$93,0),1)</f>
        <v>6</v>
      </c>
      <c r="O145" s="484" t="str">
        <f>HLOOKUP(M145,'Financial Assets past due'!$B$74:$I$76,3,FALSE)</f>
        <v>P</v>
      </c>
      <c r="P145" s="485">
        <f>INDEX('Financial Assets past due'!$B$73:$I$93,MATCH('Direct validations'!N145,'Financial Assets past due'!$B$73:$B$93,0),MATCH('Direct validations'!O145,'Financial Assets past due'!$B$76:$I$76,0))</f>
        <v>0</v>
      </c>
      <c r="Q145" s="485">
        <f>INDEX('Financial Assets past due'!$K$73:$R$93,MATCH('Direct validations'!N145,'Financial Assets past due'!$K$73:$K$93,0),MATCH('Direct validations'!O145,'Financial Assets past due'!$K$76:$R$76,0))</f>
        <v>0</v>
      </c>
      <c r="R145" s="482" t="str">
        <f t="shared" si="48"/>
        <v>Pass</v>
      </c>
      <c r="S145" s="494" t="str">
        <f t="shared" si="49"/>
        <v>Pass</v>
      </c>
      <c r="T145" s="482" t="s">
        <v>69</v>
      </c>
      <c r="U145" s="482">
        <f t="shared" si="50"/>
        <v>0</v>
      </c>
      <c r="V145" s="494">
        <f t="shared" si="50"/>
        <v>0</v>
      </c>
    </row>
    <row r="146" spans="4:22" ht="15" x14ac:dyDescent="0.25">
      <c r="D146" s="497" t="s">
        <v>15</v>
      </c>
      <c r="E146" s="482" t="str">
        <f>'Exposure to credit risk'!$C$101</f>
        <v>Derivative assets</v>
      </c>
      <c r="F146" s="482" t="str">
        <f>'Exposure to credit risk'!$K$93</f>
        <v>Total </v>
      </c>
      <c r="G146" s="484">
        <f>INDEX('Exposure to credit risk'!$B$92:$C$111,MATCH('Direct validations'!E146,'Exposure to credit risk'!$C$92:$C$111,0),1)</f>
        <v>6</v>
      </c>
      <c r="H146" s="484" t="str">
        <f>HLOOKUP(F146,'Exposure to credit risk'!$B$93:$K$94,2,FALSE)</f>
        <v>AI</v>
      </c>
      <c r="I146" s="485">
        <f>INDEX('Exposure to credit risk'!$B$92:$K$111,MATCH('Direct validations'!G146,'Exposure to credit risk'!$B$92:$B$111,0),MATCH('Direct validations'!H146,'Exposure to credit risk'!$B$94:$K$94,0))</f>
        <v>0</v>
      </c>
      <c r="J146" s="485">
        <f>INDEX('Exposure to credit risk'!$M$92:$V$111,MATCH('Direct validations'!G146,'Exposure to credit risk'!$M$92:$M$111,0),MATCH('Direct validations'!H146,'Exposure to credit risk'!$M$94:$V$94,0))</f>
        <v>0</v>
      </c>
      <c r="K146" s="493" t="s">
        <v>159</v>
      </c>
      <c r="L146" s="482" t="str">
        <f>'Financial Assets past due'!$C$106</f>
        <v>Derivative assets</v>
      </c>
      <c r="M146" s="482" t="str">
        <f>'Financial Assets past due'!$E$97</f>
        <v>Neither past due nor impaired assets</v>
      </c>
      <c r="N146" s="484">
        <f>INDEX('Financial Assets past due'!$B$96:$C$116,MATCH('Direct validations'!L146,'Financial Assets past due'!$C$96:$C$116,0),1)</f>
        <v>6</v>
      </c>
      <c r="O146" s="484" t="str">
        <f>HLOOKUP(M146,'Financial Assets past due'!$B$97:$I$99,3,FALSE)</f>
        <v>U</v>
      </c>
      <c r="P146" s="485">
        <f>INDEX('Financial Assets past due'!$B$96:$I$116,MATCH('Direct validations'!N146,'Financial Assets past due'!$B$96:$B$116,0),MATCH('Direct validations'!O146,'Financial Assets past due'!$B$99:$I$99,0))</f>
        <v>0</v>
      </c>
      <c r="Q146" s="485">
        <f>INDEX('Financial Assets past due'!$K$96:$R$116,MATCH('Direct validations'!N146,'Financial Assets past due'!$K$96:$K$116,0),MATCH('Direct validations'!O146,'Financial Assets past due'!$K$99:$R$99,0))</f>
        <v>0</v>
      </c>
      <c r="R146" s="482" t="str">
        <f t="shared" si="48"/>
        <v>Pass</v>
      </c>
      <c r="S146" s="494" t="str">
        <f t="shared" si="49"/>
        <v>Pass</v>
      </c>
      <c r="T146" s="482" t="s">
        <v>69</v>
      </c>
      <c r="U146" s="482">
        <f t="shared" si="50"/>
        <v>0</v>
      </c>
      <c r="V146" s="494">
        <f t="shared" si="50"/>
        <v>0</v>
      </c>
    </row>
    <row r="147" spans="4:22" ht="15" x14ac:dyDescent="0.25">
      <c r="D147" s="497" t="s">
        <v>15</v>
      </c>
      <c r="E147" s="482" t="str">
        <f>'Exposure to credit risk'!$C$123</f>
        <v>Derivative assets</v>
      </c>
      <c r="F147" s="482" t="str">
        <f>'Exposure to credit risk'!$K$115</f>
        <v>Total </v>
      </c>
      <c r="G147" s="484">
        <f>INDEX('Exposure to credit risk'!$B$114:$C$133,MATCH('Direct validations'!E147,'Exposure to credit risk'!$C$114:$C$133,0),1)</f>
        <v>6</v>
      </c>
      <c r="H147" s="484" t="str">
        <f>HLOOKUP(F147,'Exposure to credit risk'!$B$115:$K$116,2,FALSE)</f>
        <v>AP</v>
      </c>
      <c r="I147" s="485">
        <f>INDEX('Exposure to credit risk'!$B$114:$K$133,MATCH('Direct validations'!G147,'Exposure to credit risk'!$B$114:$B$133,0),MATCH('Direct validations'!H147,'Exposure to credit risk'!$B$116:$K$116,0))</f>
        <v>0</v>
      </c>
      <c r="J147" s="485">
        <f>INDEX('Exposure to credit risk'!$M$114:$V$133,MATCH('Direct validations'!G147,'Exposure to credit risk'!$M$114:$M$133,0),MATCH('Direct validations'!H147,'Exposure to credit risk'!$M$116:$V$116,0))</f>
        <v>0</v>
      </c>
      <c r="K147" s="493" t="s">
        <v>159</v>
      </c>
      <c r="L147" s="482" t="str">
        <f>'Financial Assets past due'!$C$129</f>
        <v>Derivative assets</v>
      </c>
      <c r="M147" s="482" t="str">
        <f>'Financial Assets past due'!$E$120</f>
        <v>Neither past due nor impaired assets</v>
      </c>
      <c r="N147" s="484">
        <f>INDEX('Financial Assets past due'!$B$119:$C$139,MATCH('Direct validations'!L147,'Financial Assets past due'!$C$119:$C$139,0),1)</f>
        <v>6</v>
      </c>
      <c r="O147" s="484" t="str">
        <f>HLOOKUP(M147,'Financial Assets past due'!$B$120:$I$122,3,FALSE)</f>
        <v>Z</v>
      </c>
      <c r="P147" s="485">
        <f>INDEX('Financial Assets past due'!$B$119:$I$139,MATCH('Direct validations'!N147,'Financial Assets past due'!$B$119:$B$139,0),MATCH('Direct validations'!O147,'Financial Assets past due'!$B$122:$I$122,0))</f>
        <v>0</v>
      </c>
      <c r="Q147" s="485">
        <f>INDEX('Financial Assets past due'!$K$119:$R$139,MATCH('Direct validations'!N147,'Financial Assets past due'!$K$119:$K$139,0),MATCH('Direct validations'!O147,'Financial Assets past due'!$K$122:$R$122,0))</f>
        <v>0</v>
      </c>
      <c r="R147" s="482" t="str">
        <f t="shared" si="48"/>
        <v>Pass</v>
      </c>
      <c r="S147" s="494" t="str">
        <f t="shared" si="49"/>
        <v>Pass</v>
      </c>
      <c r="T147" s="482" t="s">
        <v>69</v>
      </c>
      <c r="U147" s="482">
        <f t="shared" si="50"/>
        <v>0</v>
      </c>
      <c r="V147" s="494">
        <f t="shared" si="50"/>
        <v>0</v>
      </c>
    </row>
    <row r="148" spans="4:22" ht="15" x14ac:dyDescent="0.25">
      <c r="D148" s="497" t="s">
        <v>15</v>
      </c>
      <c r="E148" s="482" t="str">
        <f>'Exposure to credit risk'!$C$145</f>
        <v>Derivative assets</v>
      </c>
      <c r="F148" s="482" t="str">
        <f>'Exposure to credit risk'!$K$137</f>
        <v>Total </v>
      </c>
      <c r="G148" s="484">
        <f>INDEX('Exposure to credit risk'!$B$136:$C$155,MATCH('Direct validations'!E148,'Exposure to credit risk'!$C$136:$C$155,0),1)</f>
        <v>6</v>
      </c>
      <c r="H148" s="484" t="str">
        <f>HLOOKUP(F148,'Exposure to credit risk'!$B$137:$K$138,2,FALSE)</f>
        <v>AW</v>
      </c>
      <c r="I148" s="485">
        <f>INDEX('Exposure to credit risk'!$B$136:$K$155,MATCH('Direct validations'!G148,'Exposure to credit risk'!$B$136:$B$155,0),MATCH('Direct validations'!H148,'Exposure to credit risk'!$B$138:$K$138,0))</f>
        <v>0</v>
      </c>
      <c r="J148" s="485">
        <f>INDEX('Exposure to credit risk'!$M$136:$V$155,MATCH('Direct validations'!G148,'Exposure to credit risk'!$M$136:$M$155,0),MATCH('Direct validations'!H148,'Exposure to credit risk'!$M$138:$V$138,0))</f>
        <v>0</v>
      </c>
      <c r="K148" s="493" t="s">
        <v>159</v>
      </c>
      <c r="L148" s="482" t="str">
        <f>'Financial Assets past due'!$C$152</f>
        <v>Derivative assets</v>
      </c>
      <c r="M148" s="482" t="str">
        <f>'Financial Assets past due'!$E$143</f>
        <v>Neither past due nor impaired assets</v>
      </c>
      <c r="N148" s="484">
        <f>INDEX('Financial Assets past due'!$B$142:$C$162,MATCH('Direct validations'!L148,'Financial Assets past due'!$C$142:$C$162,0),1)</f>
        <v>6</v>
      </c>
      <c r="O148" s="484" t="str">
        <f>HLOOKUP(M148,'Financial Assets past due'!$B$143:$I$145,3,FALSE)</f>
        <v>AE</v>
      </c>
      <c r="P148" s="485">
        <f>INDEX('Financial Assets past due'!$B$142:$I$162,MATCH('Direct validations'!N148,'Financial Assets past due'!$B$142:$B$162,0),MATCH('Direct validations'!O148,'Financial Assets past due'!$B$145:$I$145,0))</f>
        <v>0</v>
      </c>
      <c r="Q148" s="485">
        <f>INDEX('Financial Assets past due'!$K$142:$R$162,MATCH('Direct validations'!N148,'Financial Assets past due'!$K$142:$K$162,0),MATCH('Direct validations'!O148,'Financial Assets past due'!$K$145:$R$145,0))</f>
        <v>0</v>
      </c>
      <c r="R148" s="482" t="str">
        <f t="shared" si="48"/>
        <v>Pass</v>
      </c>
      <c r="S148" s="494" t="str">
        <f t="shared" si="49"/>
        <v>Pass</v>
      </c>
      <c r="T148" s="482" t="s">
        <v>69</v>
      </c>
      <c r="U148" s="482">
        <f t="shared" si="50"/>
        <v>0</v>
      </c>
      <c r="V148" s="494">
        <f t="shared" si="50"/>
        <v>0</v>
      </c>
    </row>
    <row r="149" spans="4:22" ht="15" x14ac:dyDescent="0.25">
      <c r="D149" s="497" t="s">
        <v>15</v>
      </c>
      <c r="E149" s="482" t="str">
        <f>'Exposure to credit risk'!$C$167</f>
        <v>Derivative assets</v>
      </c>
      <c r="F149" s="482" t="str">
        <f>'Exposure to credit risk'!$K$159</f>
        <v>Total </v>
      </c>
      <c r="G149" s="484">
        <f>INDEX('Exposure to credit risk'!$B$158:$C$177,MATCH('Direct validations'!E149,'Exposure to credit risk'!$C$158:$C$177,0),1)</f>
        <v>6</v>
      </c>
      <c r="H149" s="484" t="str">
        <f>HLOOKUP(F149,'Exposure to credit risk'!$B$159:$K$160,2,FALSE)</f>
        <v>AAD</v>
      </c>
      <c r="I149" s="485">
        <f>INDEX('Exposure to credit risk'!$B$158:$K$177,MATCH('Direct validations'!G149,'Exposure to credit risk'!$B$158:$B$177,0),MATCH('Direct validations'!H149,'Exposure to credit risk'!$B$160:$K$160,0))</f>
        <v>0</v>
      </c>
      <c r="J149" s="485">
        <f>INDEX('Exposure to credit risk'!$M$158:$V$177,MATCH('Direct validations'!G149,'Exposure to credit risk'!$M$158:$M$177,0),MATCH('Direct validations'!H149,'Exposure to credit risk'!$M$160:$V$160,0))</f>
        <v>0</v>
      </c>
      <c r="K149" s="493" t="s">
        <v>159</v>
      </c>
      <c r="L149" s="482" t="str">
        <f>'Financial Assets past due'!$C$175</f>
        <v>Derivative assets</v>
      </c>
      <c r="M149" s="482" t="str">
        <f>'Financial Assets past due'!$E$166</f>
        <v>Neither past due nor impaired assets</v>
      </c>
      <c r="N149" s="484">
        <f>INDEX('Financial Assets past due'!$B$165:$C$185,MATCH('Direct validations'!L149,'Financial Assets past due'!$C$165:$C$185,0),1)</f>
        <v>6</v>
      </c>
      <c r="O149" s="484" t="str">
        <f>HLOOKUP(M149,'Financial Assets past due'!$B$166:$I$168,3,FALSE)</f>
        <v>AJ</v>
      </c>
      <c r="P149" s="485">
        <f>INDEX('Financial Assets past due'!$B$165:$I$185,MATCH('Direct validations'!N149,'Financial Assets past due'!$B$165:$B$185,0),MATCH('Direct validations'!O149,'Financial Assets past due'!$B$168:$I$168,0))</f>
        <v>0</v>
      </c>
      <c r="Q149" s="485">
        <f>INDEX('Financial Assets past due'!$K$165:$R$185,MATCH('Direct validations'!N149,'Financial Assets past due'!$K$165:$K$185,0),MATCH('Direct validations'!O149,'Financial Assets past due'!$K$168:$R$168,0))</f>
        <v>0</v>
      </c>
      <c r="R149" s="482" t="str">
        <f t="shared" si="48"/>
        <v>Pass</v>
      </c>
      <c r="S149" s="494" t="str">
        <f t="shared" si="49"/>
        <v>Pass</v>
      </c>
      <c r="T149" s="482" t="s">
        <v>69</v>
      </c>
      <c r="U149" s="482">
        <f t="shared" si="50"/>
        <v>0</v>
      </c>
      <c r="V149" s="494">
        <f t="shared" si="50"/>
        <v>0</v>
      </c>
    </row>
    <row r="150" spans="4:22" x14ac:dyDescent="0.2">
      <c r="D150" s="490"/>
      <c r="I150" s="485"/>
      <c r="J150" s="485"/>
      <c r="P150" s="485"/>
      <c r="Q150" s="485"/>
      <c r="R150" s="482"/>
      <c r="S150" s="494"/>
      <c r="U150" s="482"/>
      <c r="V150" s="494"/>
    </row>
    <row r="151" spans="4:22" ht="15" x14ac:dyDescent="0.25">
      <c r="D151" s="497" t="s">
        <v>15</v>
      </c>
      <c r="E151" s="700" t="str">
        <f>'Exposure to credit risk'!$C$14</f>
        <v>Syndicate loan to Central Fund</v>
      </c>
      <c r="F151" s="482" t="str">
        <f>'Exposure to credit risk'!$K$5</f>
        <v>Total </v>
      </c>
      <c r="G151" s="484">
        <f>INDEX('Exposure to credit risk'!$B$4:$C$23,MATCH('Direct validations'!E151,'Exposure to credit risk'!$C$4:$C$23,0),1)</f>
        <v>7</v>
      </c>
      <c r="H151" s="484" t="str">
        <f>HLOOKUP(F151,'Exposure to credit risk'!$B$5:$K$6,2,FALSE)</f>
        <v>G</v>
      </c>
      <c r="I151" s="485">
        <f>INDEX('Exposure to credit risk'!$B$4:$K$23,MATCH('Direct validations'!G151,'Exposure to credit risk'!$B$4:$B$23,0),MATCH('Direct validations'!H151,'Exposure to credit risk'!$B$6:$K$6,0))</f>
        <v>0</v>
      </c>
      <c r="J151" s="485">
        <f>INDEX('Exposure to credit risk'!$M$4:$V$23,MATCH('Direct validations'!G151,'Exposure to credit risk'!$M$4:$M$23,0),MATCH('Direct validations'!H151,'Exposure to credit risk'!$M$6:$V$6,0))</f>
        <v>0</v>
      </c>
      <c r="K151" s="493" t="s">
        <v>159</v>
      </c>
      <c r="L151" s="482" t="str">
        <f>'Financial Assets past due'!$C$15</f>
        <v>Syndicate loan to Central Fund</v>
      </c>
      <c r="M151" s="482" t="str">
        <f>'Financial Assets past due'!$E$5</f>
        <v>Neither past due nor impaired assets</v>
      </c>
      <c r="N151" s="484">
        <f>INDEX('Financial Assets past due'!$B$4:$C$24,MATCH('Direct validations'!L151,'Financial Assets past due'!$C$4:$C$24,0),1)</f>
        <v>7</v>
      </c>
      <c r="O151" s="484" t="str">
        <f>HLOOKUP(M151,'Financial Assets past due'!$B$5:$I$7,3,FALSE)</f>
        <v>A</v>
      </c>
      <c r="P151" s="485">
        <f>INDEX('Financial Assets past due'!$B$4:$I$24,MATCH('Direct validations'!N151,'Financial Assets past due'!$B$4:$B$24,0),MATCH('Direct validations'!O151,'Financial Assets past due'!$B$7:$I$7,0))</f>
        <v>0</v>
      </c>
      <c r="Q151" s="485">
        <f>INDEX('Financial Assets past due'!$K$4:$R$24,MATCH('Direct validations'!N151,'Financial Assets past due'!$K$4:$K$24,0),MATCH('Direct validations'!O151,'Financial Assets past due'!$K$7:$R$7,0))</f>
        <v>0</v>
      </c>
      <c r="R151" s="482" t="str">
        <f t="shared" ref="R151:R158" si="51">IF($T151="No",IF(I151=P151,"Pass","Fail"),IF(I151+P151=0,"Pass","Fail"))</f>
        <v>Pass</v>
      </c>
      <c r="S151" s="494" t="str">
        <f t="shared" ref="S151:S158" si="52">IF($T151="No",IF(J151=Q151,"Pass","Fail"),IF(J151+Q151=0,"Pass","Fail"))</f>
        <v>Pass</v>
      </c>
      <c r="T151" s="482" t="s">
        <v>69</v>
      </c>
      <c r="U151" s="482">
        <f t="shared" ref="U151:V158" si="53">IF(R151="Pass",0,1)</f>
        <v>0</v>
      </c>
      <c r="V151" s="494">
        <f t="shared" si="53"/>
        <v>0</v>
      </c>
    </row>
    <row r="152" spans="4:22" ht="15" x14ac:dyDescent="0.25">
      <c r="D152" s="497" t="s">
        <v>15</v>
      </c>
      <c r="E152" s="700" t="str">
        <f>'Exposure to credit risk'!$C$36</f>
        <v>Syndicate loan to Central Fund</v>
      </c>
      <c r="F152" s="482" t="str">
        <f>'Exposure to credit risk'!$K$27</f>
        <v>Total </v>
      </c>
      <c r="G152" s="484">
        <f>INDEX('Exposure to credit risk'!$B$26:$C$45,MATCH('Direct validations'!E152,'Exposure to credit risk'!$C$26:$C$45,0),1)</f>
        <v>7</v>
      </c>
      <c r="H152" s="484" t="str">
        <f>HLOOKUP(F152,'Exposure to credit risk'!$B$27:$K$28,2,FALSE)</f>
        <v>N</v>
      </c>
      <c r="I152" s="485">
        <f>INDEX('Exposure to credit risk'!$B$26:$K$45,MATCH('Direct validations'!G152,'Exposure to credit risk'!$B$26:$B$45,0),MATCH('Direct validations'!H152,'Exposure to credit risk'!$B$28:$K$28,0))</f>
        <v>0</v>
      </c>
      <c r="J152" s="485">
        <f>INDEX('Exposure to credit risk'!$M$26:$V$45,MATCH('Direct validations'!G152,'Exposure to credit risk'!$M$26:$M$45,0),MATCH('Direct validations'!H152,'Exposure to credit risk'!$M$28:$V$28,0))</f>
        <v>0</v>
      </c>
      <c r="K152" s="493" t="s">
        <v>159</v>
      </c>
      <c r="L152" s="482" t="str">
        <f>'Financial Assets past due'!$C$15</f>
        <v>Syndicate loan to Central Fund</v>
      </c>
      <c r="M152" s="482" t="str">
        <f>'Financial Assets past due'!$E$28</f>
        <v>Neither past due nor impaired assets</v>
      </c>
      <c r="N152" s="484">
        <f>INDEX('Financial Assets past due'!$B$27:$C$47,MATCH('Direct validations'!L152,'Financial Assets past due'!$C$27:$C$47,0),1)</f>
        <v>7</v>
      </c>
      <c r="O152" s="484" t="str">
        <f>HLOOKUP(M152,'Financial Assets past due'!$B$28:$I$30,3,FALSE)</f>
        <v>F</v>
      </c>
      <c r="P152" s="485">
        <f>INDEX('Financial Assets past due'!$B$27:$I$47,MATCH('Direct validations'!N152,'Financial Assets past due'!$B$27:$B$47,0),MATCH('Direct validations'!O152,'Financial Assets past due'!$B$30:$I$30,0))</f>
        <v>0</v>
      </c>
      <c r="Q152" s="485">
        <f>INDEX('Financial Assets past due'!$K$27:$R$47,MATCH('Direct validations'!N152,'Financial Assets past due'!$K$27:$K$47,0),MATCH('Direct validations'!O152,'Financial Assets past due'!$K$30:$R$30,0))</f>
        <v>0</v>
      </c>
      <c r="R152" s="482" t="str">
        <f t="shared" si="51"/>
        <v>Pass</v>
      </c>
      <c r="S152" s="494" t="str">
        <f t="shared" si="52"/>
        <v>Pass</v>
      </c>
      <c r="T152" s="482" t="s">
        <v>69</v>
      </c>
      <c r="U152" s="482">
        <f t="shared" si="53"/>
        <v>0</v>
      </c>
      <c r="V152" s="494">
        <f t="shared" si="53"/>
        <v>0</v>
      </c>
    </row>
    <row r="153" spans="4:22" ht="15" x14ac:dyDescent="0.25">
      <c r="D153" s="497" t="s">
        <v>15</v>
      </c>
      <c r="E153" s="700" t="str">
        <f>'Exposure to credit risk'!$C$58</f>
        <v>Syndicate loan to Central Fund</v>
      </c>
      <c r="F153" s="482" t="str">
        <f>'Exposure to credit risk'!$K$49</f>
        <v>Total </v>
      </c>
      <c r="G153" s="484">
        <f>INDEX('Exposure to credit risk'!$B$48:$C$67,MATCH('Direct validations'!E153,'Exposure to credit risk'!$C$48:$C$67,0),1)</f>
        <v>7</v>
      </c>
      <c r="H153" s="484" t="str">
        <f>HLOOKUP(F153,'Exposure to credit risk'!$B$49:$K$50,2,FALSE)</f>
        <v>U</v>
      </c>
      <c r="I153" s="485">
        <f>INDEX('Exposure to credit risk'!$B$48:$K$67,MATCH('Direct validations'!G153,'Exposure to credit risk'!$B$48:$B$67,0),MATCH('Direct validations'!H153,'Exposure to credit risk'!$B$50:$K$50,0))</f>
        <v>0</v>
      </c>
      <c r="J153" s="485">
        <f>INDEX('Exposure to credit risk'!$M$48:$V$67,MATCH('Direct validations'!G153,'Exposure to credit risk'!$M$48:$M$67,0),MATCH('Direct validations'!H153,'Exposure to credit risk'!$M$50:$V$50,0))</f>
        <v>0</v>
      </c>
      <c r="K153" s="493" t="s">
        <v>159</v>
      </c>
      <c r="L153" s="482" t="str">
        <f>'Financial Assets past due'!$C$15</f>
        <v>Syndicate loan to Central Fund</v>
      </c>
      <c r="M153" s="482" t="str">
        <f>'Financial Assets past due'!$E$51</f>
        <v>Neither past due nor impaired assets</v>
      </c>
      <c r="N153" s="484">
        <f>INDEX('Financial Assets past due'!$B$50:$C$70,MATCH('Direct validations'!L153,'Financial Assets past due'!$C$50:$C$70,0),1)</f>
        <v>7</v>
      </c>
      <c r="O153" s="484" t="str">
        <f>HLOOKUP(M153,'Financial Assets past due'!$B$51:$I$53,3,FALSE)</f>
        <v>K</v>
      </c>
      <c r="P153" s="485">
        <f>INDEX('Financial Assets past due'!$B$50:$I$70,MATCH('Direct validations'!N153,'Financial Assets past due'!$B$50:$B$70,0),MATCH('Direct validations'!O153,'Financial Assets past due'!$B$53:$I$53,0))</f>
        <v>0</v>
      </c>
      <c r="Q153" s="485">
        <f>INDEX('Financial Assets past due'!$K$50:$R$70,MATCH('Direct validations'!N153,'Financial Assets past due'!$K$50:$K$70,0),MATCH('Direct validations'!O153,'Financial Assets past due'!$K$53:$R$53,0))</f>
        <v>0</v>
      </c>
      <c r="R153" s="482" t="str">
        <f t="shared" si="51"/>
        <v>Pass</v>
      </c>
      <c r="S153" s="494" t="str">
        <f t="shared" si="52"/>
        <v>Pass</v>
      </c>
      <c r="T153" s="482" t="s">
        <v>69</v>
      </c>
      <c r="U153" s="482">
        <f t="shared" si="53"/>
        <v>0</v>
      </c>
      <c r="V153" s="494">
        <f t="shared" si="53"/>
        <v>0</v>
      </c>
    </row>
    <row r="154" spans="4:22" ht="15" x14ac:dyDescent="0.25">
      <c r="D154" s="497" t="s">
        <v>15</v>
      </c>
      <c r="E154" s="700" t="str">
        <f>'Exposure to credit risk'!$C$80</f>
        <v>Syndicate loan to Central Fund</v>
      </c>
      <c r="F154" s="482" t="str">
        <f>'Exposure to credit risk'!$K$71</f>
        <v>Total </v>
      </c>
      <c r="G154" s="484">
        <f>INDEX('Exposure to credit risk'!$B$70:$C$89,MATCH('Direct validations'!E154,'Exposure to credit risk'!$C$70:$C$89,0),1)</f>
        <v>7</v>
      </c>
      <c r="H154" s="484" t="str">
        <f>HLOOKUP(F154,'Exposure to credit risk'!$B$71:$K$72,2,FALSE)</f>
        <v>AB</v>
      </c>
      <c r="I154" s="485">
        <f>INDEX('Exposure to credit risk'!$B$70:$K$89,MATCH('Direct validations'!G154,'Exposure to credit risk'!$B$70:$B$89,0),MATCH('Direct validations'!H154,'Exposure to credit risk'!$B$72:$K$72,0))</f>
        <v>0</v>
      </c>
      <c r="J154" s="485">
        <f>INDEX('Exposure to credit risk'!$M$70:$V$89,MATCH('Direct validations'!G154,'Exposure to credit risk'!$M$70:$M$89,0),MATCH('Direct validations'!H154,'Exposure to credit risk'!$M$72:$V$72,0))</f>
        <v>0</v>
      </c>
      <c r="K154" s="493" t="s">
        <v>159</v>
      </c>
      <c r="L154" s="482" t="str">
        <f>'Financial Assets past due'!$C$15</f>
        <v>Syndicate loan to Central Fund</v>
      </c>
      <c r="M154" s="482" t="str">
        <f>'Financial Assets past due'!$E$74</f>
        <v>Neither past due nor impaired assets</v>
      </c>
      <c r="N154" s="484">
        <f>INDEX('Financial Assets past due'!$B$73:$C$93,MATCH('Direct validations'!L154,'Financial Assets past due'!$C$73:$C$93,0),1)</f>
        <v>7</v>
      </c>
      <c r="O154" s="484" t="str">
        <f>HLOOKUP(M154,'Financial Assets past due'!$B$74:$I$76,3,FALSE)</f>
        <v>P</v>
      </c>
      <c r="P154" s="485">
        <f>INDEX('Financial Assets past due'!$B$73:$I$93,MATCH('Direct validations'!N154,'Financial Assets past due'!$B$73:$B$93,0),MATCH('Direct validations'!O154,'Financial Assets past due'!$B$76:$I$76,0))</f>
        <v>0</v>
      </c>
      <c r="Q154" s="485">
        <f>INDEX('Financial Assets past due'!$K$73:$R$93,MATCH('Direct validations'!N154,'Financial Assets past due'!$K$73:$K$93,0),MATCH('Direct validations'!O154,'Financial Assets past due'!$K$76:$R$76,0))</f>
        <v>0</v>
      </c>
      <c r="R154" s="482" t="str">
        <f t="shared" si="51"/>
        <v>Pass</v>
      </c>
      <c r="S154" s="494" t="str">
        <f t="shared" si="52"/>
        <v>Pass</v>
      </c>
      <c r="T154" s="482" t="s">
        <v>69</v>
      </c>
      <c r="U154" s="482">
        <f t="shared" si="53"/>
        <v>0</v>
      </c>
      <c r="V154" s="494">
        <f t="shared" si="53"/>
        <v>0</v>
      </c>
    </row>
    <row r="155" spans="4:22" ht="15" x14ac:dyDescent="0.25">
      <c r="D155" s="497" t="s">
        <v>15</v>
      </c>
      <c r="E155" s="700" t="str">
        <f>'Exposure to credit risk'!$C$102</f>
        <v>Syndicate loan to Central Fund</v>
      </c>
      <c r="F155" s="482" t="str">
        <f>'Exposure to credit risk'!$K$93</f>
        <v>Total </v>
      </c>
      <c r="G155" s="484">
        <f>INDEX('Exposure to credit risk'!$B$92:$C$111,MATCH('Direct validations'!E155,'Exposure to credit risk'!$C$92:$C$111,0),1)</f>
        <v>7</v>
      </c>
      <c r="H155" s="484" t="str">
        <f>HLOOKUP(F155,'Exposure to credit risk'!$B$93:$K$94,2,FALSE)</f>
        <v>AI</v>
      </c>
      <c r="I155" s="485">
        <f>INDEX('Exposure to credit risk'!$B$92:$K$111,MATCH('Direct validations'!G155,'Exposure to credit risk'!$B$92:$B$111,0),MATCH('Direct validations'!H155,'Exposure to credit risk'!$B$94:$K$94,0))</f>
        <v>0</v>
      </c>
      <c r="J155" s="485">
        <f>INDEX('Exposure to credit risk'!$M$92:$V$111,MATCH('Direct validations'!G155,'Exposure to credit risk'!$M$92:$M$111,0),MATCH('Direct validations'!H155,'Exposure to credit risk'!$M$94:$V$94,0))</f>
        <v>0</v>
      </c>
      <c r="K155" s="493" t="s">
        <v>159</v>
      </c>
      <c r="L155" s="482" t="str">
        <f>'Financial Assets past due'!$C$15</f>
        <v>Syndicate loan to Central Fund</v>
      </c>
      <c r="M155" s="482" t="str">
        <f>'Financial Assets past due'!$E$97</f>
        <v>Neither past due nor impaired assets</v>
      </c>
      <c r="N155" s="484">
        <f>INDEX('Financial Assets past due'!$B$96:$C$116,MATCH('Direct validations'!L155,'Financial Assets past due'!$C$96:$C$116,0),1)</f>
        <v>7</v>
      </c>
      <c r="O155" s="484" t="str">
        <f>HLOOKUP(M155,'Financial Assets past due'!$B$97:$I$99,3,FALSE)</f>
        <v>U</v>
      </c>
      <c r="P155" s="485">
        <f>INDEX('Financial Assets past due'!$B$96:$I$116,MATCH('Direct validations'!N155,'Financial Assets past due'!$B$96:$B$116,0),MATCH('Direct validations'!O155,'Financial Assets past due'!$B$99:$I$99,0))</f>
        <v>0</v>
      </c>
      <c r="Q155" s="485">
        <f>INDEX('Financial Assets past due'!$K$96:$R$116,MATCH('Direct validations'!N155,'Financial Assets past due'!$K$96:$K$116,0),MATCH('Direct validations'!O155,'Financial Assets past due'!$K$99:$R$99,0))</f>
        <v>0</v>
      </c>
      <c r="R155" s="482" t="str">
        <f t="shared" si="51"/>
        <v>Pass</v>
      </c>
      <c r="S155" s="494" t="str">
        <f t="shared" si="52"/>
        <v>Pass</v>
      </c>
      <c r="T155" s="482" t="s">
        <v>69</v>
      </c>
      <c r="U155" s="482">
        <f t="shared" si="53"/>
        <v>0</v>
      </c>
      <c r="V155" s="494">
        <f t="shared" si="53"/>
        <v>0</v>
      </c>
    </row>
    <row r="156" spans="4:22" ht="15" x14ac:dyDescent="0.25">
      <c r="D156" s="497" t="s">
        <v>15</v>
      </c>
      <c r="E156" s="700" t="str">
        <f>'Exposure to credit risk'!$C$124</f>
        <v>Syndicate loan to Central Fund</v>
      </c>
      <c r="F156" s="482" t="str">
        <f>'Exposure to credit risk'!$K$115</f>
        <v>Total </v>
      </c>
      <c r="G156" s="484">
        <f>INDEX('Exposure to credit risk'!$B$114:$C$133,MATCH('Direct validations'!E156,'Exposure to credit risk'!$C$114:$C$133,0),1)</f>
        <v>7</v>
      </c>
      <c r="H156" s="484" t="str">
        <f>HLOOKUP(F156,'Exposure to credit risk'!$B$115:$K$116,2,FALSE)</f>
        <v>AP</v>
      </c>
      <c r="I156" s="485">
        <f>INDEX('Exposure to credit risk'!$B$114:$K$133,MATCH('Direct validations'!G156,'Exposure to credit risk'!$B$114:$B$133,0),MATCH('Direct validations'!H156,'Exposure to credit risk'!$B$116:$K$116,0))</f>
        <v>0</v>
      </c>
      <c r="J156" s="485">
        <f>INDEX('Exposure to credit risk'!$M$114:$V$133,MATCH('Direct validations'!G156,'Exposure to credit risk'!$M$114:$M$133,0),MATCH('Direct validations'!H156,'Exposure to credit risk'!$M$116:$V$116,0))</f>
        <v>0</v>
      </c>
      <c r="K156" s="493" t="s">
        <v>159</v>
      </c>
      <c r="L156" s="482" t="str">
        <f>'Financial Assets past due'!$C$15</f>
        <v>Syndicate loan to Central Fund</v>
      </c>
      <c r="M156" s="482" t="str">
        <f>'Financial Assets past due'!$E$120</f>
        <v>Neither past due nor impaired assets</v>
      </c>
      <c r="N156" s="484">
        <f>INDEX('Financial Assets past due'!$B$119:$C$139,MATCH('Direct validations'!L156,'Financial Assets past due'!$C$119:$C$139,0),1)</f>
        <v>7</v>
      </c>
      <c r="O156" s="484" t="str">
        <f>HLOOKUP(M156,'Financial Assets past due'!$B$120:$I$122,3,FALSE)</f>
        <v>Z</v>
      </c>
      <c r="P156" s="485">
        <f>INDEX('Financial Assets past due'!$B$119:$I$139,MATCH('Direct validations'!N156,'Financial Assets past due'!$B$119:$B$139,0),MATCH('Direct validations'!O156,'Financial Assets past due'!$B$122:$I$122,0))</f>
        <v>0</v>
      </c>
      <c r="Q156" s="485">
        <f>INDEX('Financial Assets past due'!$K$119:$R$139,MATCH('Direct validations'!N156,'Financial Assets past due'!$K$119:$K$139,0),MATCH('Direct validations'!O156,'Financial Assets past due'!$K$122:$R$122,0))</f>
        <v>0</v>
      </c>
      <c r="R156" s="482" t="str">
        <f t="shared" si="51"/>
        <v>Pass</v>
      </c>
      <c r="S156" s="494" t="str">
        <f t="shared" si="52"/>
        <v>Pass</v>
      </c>
      <c r="T156" s="482" t="s">
        <v>69</v>
      </c>
      <c r="U156" s="482">
        <f t="shared" si="53"/>
        <v>0</v>
      </c>
      <c r="V156" s="494">
        <f t="shared" si="53"/>
        <v>0</v>
      </c>
    </row>
    <row r="157" spans="4:22" ht="15" x14ac:dyDescent="0.25">
      <c r="D157" s="497" t="s">
        <v>15</v>
      </c>
      <c r="E157" s="700" t="str">
        <f>'Exposure to credit risk'!$C$146</f>
        <v>Syndicate loan to Central Fund</v>
      </c>
      <c r="F157" s="482" t="str">
        <f>'Exposure to credit risk'!$K$137</f>
        <v>Total </v>
      </c>
      <c r="G157" s="484">
        <f>INDEX('Exposure to credit risk'!$B$136:$C$155,MATCH('Direct validations'!E157,'Exposure to credit risk'!$C$136:$C$155,0),1)</f>
        <v>7</v>
      </c>
      <c r="H157" s="484" t="str">
        <f>HLOOKUP(F157,'Exposure to credit risk'!$B$137:$K$138,2,FALSE)</f>
        <v>AW</v>
      </c>
      <c r="I157" s="485">
        <f>INDEX('Exposure to credit risk'!$B$136:$K$155,MATCH('Direct validations'!G157,'Exposure to credit risk'!$B$136:$B$155,0),MATCH('Direct validations'!H157,'Exposure to credit risk'!$B$138:$K$138,0))</f>
        <v>0</v>
      </c>
      <c r="J157" s="485">
        <f>INDEX('Exposure to credit risk'!$M$136:$V$155,MATCH('Direct validations'!G157,'Exposure to credit risk'!$M$136:$M$155,0),MATCH('Direct validations'!H157,'Exposure to credit risk'!$M$138:$V$138,0))</f>
        <v>0</v>
      </c>
      <c r="K157" s="493" t="s">
        <v>159</v>
      </c>
      <c r="L157" s="482" t="str">
        <f>'Financial Assets past due'!$C$15</f>
        <v>Syndicate loan to Central Fund</v>
      </c>
      <c r="M157" s="482" t="str">
        <f>'Financial Assets past due'!$E$143</f>
        <v>Neither past due nor impaired assets</v>
      </c>
      <c r="N157" s="484">
        <f>INDEX('Financial Assets past due'!$B$142:$C$162,MATCH('Direct validations'!L157,'Financial Assets past due'!$C$142:$C$162,0),1)</f>
        <v>7</v>
      </c>
      <c r="O157" s="484" t="str">
        <f>HLOOKUP(M157,'Financial Assets past due'!$B$143:$I$145,3,FALSE)</f>
        <v>AE</v>
      </c>
      <c r="P157" s="485">
        <f>INDEX('Financial Assets past due'!$B$142:$I$162,MATCH('Direct validations'!N157,'Financial Assets past due'!$B$142:$B$162,0),MATCH('Direct validations'!O157,'Financial Assets past due'!$B$145:$I$145,0))</f>
        <v>0</v>
      </c>
      <c r="Q157" s="485">
        <f>INDEX('Financial Assets past due'!$K$142:$R$162,MATCH('Direct validations'!N157,'Financial Assets past due'!$K$142:$K$162,0),MATCH('Direct validations'!O157,'Financial Assets past due'!$K$145:$R$145,0))</f>
        <v>0</v>
      </c>
      <c r="R157" s="482" t="str">
        <f t="shared" si="51"/>
        <v>Pass</v>
      </c>
      <c r="S157" s="494" t="str">
        <f t="shared" si="52"/>
        <v>Pass</v>
      </c>
      <c r="T157" s="482" t="s">
        <v>69</v>
      </c>
      <c r="U157" s="482">
        <f t="shared" si="53"/>
        <v>0</v>
      </c>
      <c r="V157" s="494">
        <f t="shared" si="53"/>
        <v>0</v>
      </c>
    </row>
    <row r="158" spans="4:22" ht="15" x14ac:dyDescent="0.25">
      <c r="D158" s="497" t="s">
        <v>15</v>
      </c>
      <c r="E158" s="700" t="str">
        <f>'Exposure to credit risk'!$C$168</f>
        <v>Syndicate loan to Central Fund</v>
      </c>
      <c r="F158" s="482" t="str">
        <f>'Exposure to credit risk'!$K$159</f>
        <v>Total </v>
      </c>
      <c r="G158" s="484">
        <f>INDEX('Exposure to credit risk'!$B$158:$C$177,MATCH('Direct validations'!E158,'Exposure to credit risk'!$C$158:$C$177,0),1)</f>
        <v>7</v>
      </c>
      <c r="H158" s="484" t="str">
        <f>HLOOKUP(F158,'Exposure to credit risk'!$B$159:$K$160,2,FALSE)</f>
        <v>AAD</v>
      </c>
      <c r="I158" s="485">
        <f>INDEX('Exposure to credit risk'!$B$158:$K$177,MATCH('Direct validations'!G158,'Exposure to credit risk'!$B$158:$B$177,0),MATCH('Direct validations'!H158,'Exposure to credit risk'!$B$160:$K$160,0))</f>
        <v>0</v>
      </c>
      <c r="J158" s="485">
        <f>INDEX('Exposure to credit risk'!$M$158:$V$177,MATCH('Direct validations'!G158,'Exposure to credit risk'!$M$158:$M$177,0),MATCH('Direct validations'!H158,'Exposure to credit risk'!$M$160:$V$160,0))</f>
        <v>0</v>
      </c>
      <c r="K158" s="493" t="s">
        <v>159</v>
      </c>
      <c r="L158" s="482" t="str">
        <f>'Financial Assets past due'!$C$15</f>
        <v>Syndicate loan to Central Fund</v>
      </c>
      <c r="M158" s="482" t="str">
        <f>'Financial Assets past due'!$E$166</f>
        <v>Neither past due nor impaired assets</v>
      </c>
      <c r="N158" s="484">
        <f>INDEX('Financial Assets past due'!$B$165:$C$185,MATCH('Direct validations'!L158,'Financial Assets past due'!$C$165:$C$185,0),1)</f>
        <v>7</v>
      </c>
      <c r="O158" s="484" t="str">
        <f>HLOOKUP(M158,'Financial Assets past due'!$B$166:$I$168,3,FALSE)</f>
        <v>AJ</v>
      </c>
      <c r="P158" s="485">
        <f>INDEX('Financial Assets past due'!$B$165:$I$185,MATCH('Direct validations'!N158,'Financial Assets past due'!$B$165:$B$185,0),MATCH('Direct validations'!O158,'Financial Assets past due'!$B$168:$I$168,0))</f>
        <v>0</v>
      </c>
      <c r="Q158" s="485">
        <f>INDEX('Financial Assets past due'!$K$165:$R$185,MATCH('Direct validations'!N158,'Financial Assets past due'!$K$165:$K$185,0),MATCH('Direct validations'!O158,'Financial Assets past due'!$K$168:$R$168,0))</f>
        <v>0</v>
      </c>
      <c r="R158" s="482" t="str">
        <f t="shared" si="51"/>
        <v>Pass</v>
      </c>
      <c r="S158" s="494" t="str">
        <f t="shared" si="52"/>
        <v>Pass</v>
      </c>
      <c r="T158" s="482" t="s">
        <v>69</v>
      </c>
      <c r="U158" s="482">
        <f t="shared" si="53"/>
        <v>0</v>
      </c>
      <c r="V158" s="494">
        <f t="shared" si="53"/>
        <v>0</v>
      </c>
    </row>
    <row r="159" spans="4:22" x14ac:dyDescent="0.2">
      <c r="D159" s="490"/>
      <c r="I159" s="485"/>
      <c r="J159" s="485"/>
      <c r="P159" s="485"/>
      <c r="Q159" s="485"/>
      <c r="R159" s="482"/>
      <c r="S159" s="494"/>
      <c r="U159" s="482"/>
      <c r="V159" s="494"/>
    </row>
    <row r="160" spans="4:22" ht="15" x14ac:dyDescent="0.25">
      <c r="D160" s="497" t="s">
        <v>15</v>
      </c>
      <c r="E160" s="482" t="str">
        <f>'Exposure to credit risk'!$C$15</f>
        <v>Other investments</v>
      </c>
      <c r="F160" s="482" t="str">
        <f>'Exposure to credit risk'!$K$5</f>
        <v>Total </v>
      </c>
      <c r="G160" s="484">
        <f>INDEX('Exposure to credit risk'!$B$4:$C$23,MATCH('Direct validations'!E160,'Exposure to credit risk'!$C$4:$C$23,0),1)</f>
        <v>8</v>
      </c>
      <c r="H160" s="484" t="str">
        <f>HLOOKUP(F160,'Exposure to credit risk'!$B$5:$K$6,2,FALSE)</f>
        <v>G</v>
      </c>
      <c r="I160" s="485">
        <f>INDEX('Exposure to credit risk'!$B$4:$K$23,MATCH('Direct validations'!G160,'Exposure to credit risk'!$B$4:$B$23,0),MATCH('Direct validations'!H160,'Exposure to credit risk'!$B$6:$K$6,0))</f>
        <v>0</v>
      </c>
      <c r="J160" s="485">
        <f>INDEX('Exposure to credit risk'!$M$4:$V$23,MATCH('Direct validations'!G160,'Exposure to credit risk'!$M$4:$M$23,0),MATCH('Direct validations'!H160,'Exposure to credit risk'!$M$6:$V$6,0))</f>
        <v>0</v>
      </c>
      <c r="K160" s="493" t="s">
        <v>159</v>
      </c>
      <c r="L160" s="482" t="str">
        <f>'Financial Assets past due'!$C$16</f>
        <v>Other investments</v>
      </c>
      <c r="M160" s="482" t="str">
        <f>'Financial Assets past due'!$E$5</f>
        <v>Neither past due nor impaired assets</v>
      </c>
      <c r="N160" s="484">
        <f>INDEX('Financial Assets past due'!$B$4:$C$24,MATCH('Direct validations'!L160,'Financial Assets past due'!$C$4:$C$24,0),1)</f>
        <v>8</v>
      </c>
      <c r="O160" s="484" t="str">
        <f>HLOOKUP(M160,'Financial Assets past due'!$B$5:$I$7,3,FALSE)</f>
        <v>A</v>
      </c>
      <c r="P160" s="485">
        <f>INDEX('Financial Assets past due'!$B$4:$I$24,MATCH('Direct validations'!N160,'Financial Assets past due'!$B$4:$B$24,0),MATCH('Direct validations'!O160,'Financial Assets past due'!$B$7:$I$7,0))</f>
        <v>0</v>
      </c>
      <c r="Q160" s="485">
        <f>INDEX('Financial Assets past due'!$K$4:$R$24,MATCH('Direct validations'!N160,'Financial Assets past due'!$K$4:$K$24,0),MATCH('Direct validations'!O160,'Financial Assets past due'!$K$7:$R$7,0))</f>
        <v>0</v>
      </c>
      <c r="R160" s="482" t="str">
        <f t="shared" ref="R160:R167" si="54">IF($T160="No",IF(I160=P160,"Pass","Fail"),IF(I160+P160=0,"Pass","Fail"))</f>
        <v>Pass</v>
      </c>
      <c r="S160" s="494" t="str">
        <f t="shared" ref="S160:S167" si="55">IF($T160="No",IF(J160=Q160,"Pass","Fail"),IF(J160+Q160=0,"Pass","Fail"))</f>
        <v>Pass</v>
      </c>
      <c r="T160" s="482" t="s">
        <v>69</v>
      </c>
      <c r="U160" s="482">
        <f t="shared" ref="U160:U167" si="56">IF(R160="Pass",0,1)</f>
        <v>0</v>
      </c>
      <c r="V160" s="494">
        <f t="shared" ref="V160:V167" si="57">IF(S160="Pass",0,1)</f>
        <v>0</v>
      </c>
    </row>
    <row r="161" spans="4:22" ht="15" x14ac:dyDescent="0.25">
      <c r="D161" s="497" t="s">
        <v>15</v>
      </c>
      <c r="E161" s="482" t="str">
        <f>'Exposure to credit risk'!$C$15</f>
        <v>Other investments</v>
      </c>
      <c r="F161" s="482" t="str">
        <f>'Exposure to credit risk'!$K$27</f>
        <v>Total </v>
      </c>
      <c r="G161" s="484">
        <f>INDEX('Exposure to credit risk'!$B$26:$C$45,MATCH('Direct validations'!E161,'Exposure to credit risk'!$C$26:$C$45,0),1)</f>
        <v>8</v>
      </c>
      <c r="H161" s="484" t="str">
        <f>HLOOKUP(F161,'Exposure to credit risk'!$B$27:$K$28,2,FALSE)</f>
        <v>N</v>
      </c>
      <c r="I161" s="485">
        <f>INDEX('Exposure to credit risk'!$B$26:$K$45,MATCH('Direct validations'!G161,'Exposure to credit risk'!$B$26:$B$45,0),MATCH('Direct validations'!H161,'Exposure to credit risk'!$B$28:$K$28,0))</f>
        <v>0</v>
      </c>
      <c r="J161" s="485">
        <f>INDEX('Exposure to credit risk'!$M$26:$V$45,MATCH('Direct validations'!G161,'Exposure to credit risk'!$M$26:$M$45,0),MATCH('Direct validations'!H161,'Exposure to credit risk'!$M$28:$V$28,0))</f>
        <v>0</v>
      </c>
      <c r="K161" s="493" t="s">
        <v>159</v>
      </c>
      <c r="L161" s="482" t="str">
        <f>'Financial Assets past due'!$C$16</f>
        <v>Other investments</v>
      </c>
      <c r="M161" s="482" t="str">
        <f>'Financial Assets past due'!$E$28</f>
        <v>Neither past due nor impaired assets</v>
      </c>
      <c r="N161" s="484">
        <f>INDEX('Financial Assets past due'!$B$27:$C$47,MATCH('Direct validations'!L161,'Financial Assets past due'!$C$27:$C$47,0),1)</f>
        <v>8</v>
      </c>
      <c r="O161" s="484" t="str">
        <f>HLOOKUP(M161,'Financial Assets past due'!$B$28:$I$30,3,FALSE)</f>
        <v>F</v>
      </c>
      <c r="P161" s="485">
        <f>INDEX('Financial Assets past due'!$B$27:$I$47,MATCH('Direct validations'!N161,'Financial Assets past due'!$B$27:$B$47,0),MATCH('Direct validations'!O161,'Financial Assets past due'!$B$30:$I$30,0))</f>
        <v>0</v>
      </c>
      <c r="Q161" s="485">
        <f>INDEX('Financial Assets past due'!$K$27:$R$47,MATCH('Direct validations'!N161,'Financial Assets past due'!$K$27:$K$47,0),MATCH('Direct validations'!O161,'Financial Assets past due'!$K$30:$R$30,0))</f>
        <v>0</v>
      </c>
      <c r="R161" s="482" t="str">
        <f t="shared" si="54"/>
        <v>Pass</v>
      </c>
      <c r="S161" s="494" t="str">
        <f t="shared" si="55"/>
        <v>Pass</v>
      </c>
      <c r="T161" s="482" t="s">
        <v>69</v>
      </c>
      <c r="U161" s="482">
        <f t="shared" si="56"/>
        <v>0</v>
      </c>
      <c r="V161" s="494">
        <f t="shared" si="57"/>
        <v>0</v>
      </c>
    </row>
    <row r="162" spans="4:22" ht="15" x14ac:dyDescent="0.25">
      <c r="D162" s="497" t="s">
        <v>15</v>
      </c>
      <c r="E162" s="482" t="str">
        <f>'Exposure to credit risk'!$C$15</f>
        <v>Other investments</v>
      </c>
      <c r="F162" s="482" t="str">
        <f>'Exposure to credit risk'!$K$49</f>
        <v>Total </v>
      </c>
      <c r="G162" s="484">
        <f>INDEX('Exposure to credit risk'!$B$48:$C$67,MATCH('Direct validations'!E162,'Exposure to credit risk'!$C$48:$C$67,0),1)</f>
        <v>8</v>
      </c>
      <c r="H162" s="484" t="str">
        <f>HLOOKUP(F162,'Exposure to credit risk'!$B$49:$K$50,2,FALSE)</f>
        <v>U</v>
      </c>
      <c r="I162" s="485">
        <f>INDEX('Exposure to credit risk'!$B$48:$K$67,MATCH('Direct validations'!G162,'Exposure to credit risk'!$B$48:$B$67,0),MATCH('Direct validations'!H162,'Exposure to credit risk'!$B$50:$K$50,0))</f>
        <v>0</v>
      </c>
      <c r="J162" s="485">
        <f>INDEX('Exposure to credit risk'!$M$48:$V$67,MATCH('Direct validations'!G162,'Exposure to credit risk'!$M$48:$M$67,0),MATCH('Direct validations'!H162,'Exposure to credit risk'!$M$50:$V$50,0))</f>
        <v>0</v>
      </c>
      <c r="K162" s="493" t="s">
        <v>159</v>
      </c>
      <c r="L162" s="482" t="str">
        <f>'Financial Assets past due'!$C$16</f>
        <v>Other investments</v>
      </c>
      <c r="M162" s="482" t="str">
        <f>'Financial Assets past due'!$E$51</f>
        <v>Neither past due nor impaired assets</v>
      </c>
      <c r="N162" s="484">
        <f>INDEX('Financial Assets past due'!$B$50:$C$70,MATCH('Direct validations'!L162,'Financial Assets past due'!$C$50:$C$70,0),1)</f>
        <v>8</v>
      </c>
      <c r="O162" s="484" t="str">
        <f>HLOOKUP(M162,'Financial Assets past due'!$B$51:$I$53,3,FALSE)</f>
        <v>K</v>
      </c>
      <c r="P162" s="485">
        <f>INDEX('Financial Assets past due'!$B$50:$I$70,MATCH('Direct validations'!N162,'Financial Assets past due'!$B$50:$B$70,0),MATCH('Direct validations'!O162,'Financial Assets past due'!$B$53:$I$53,0))</f>
        <v>0</v>
      </c>
      <c r="Q162" s="485">
        <f>INDEX('Financial Assets past due'!$K$50:$R$70,MATCH('Direct validations'!N162,'Financial Assets past due'!$K$50:$K$70,0),MATCH('Direct validations'!O162,'Financial Assets past due'!$K$53:$R$53,0))</f>
        <v>0</v>
      </c>
      <c r="R162" s="482" t="str">
        <f t="shared" si="54"/>
        <v>Pass</v>
      </c>
      <c r="S162" s="494" t="str">
        <f t="shared" si="55"/>
        <v>Pass</v>
      </c>
      <c r="T162" s="482" t="s">
        <v>69</v>
      </c>
      <c r="U162" s="482">
        <f t="shared" si="56"/>
        <v>0</v>
      </c>
      <c r="V162" s="494">
        <f t="shared" si="57"/>
        <v>0</v>
      </c>
    </row>
    <row r="163" spans="4:22" ht="15" x14ac:dyDescent="0.25">
      <c r="D163" s="497" t="s">
        <v>15</v>
      </c>
      <c r="E163" s="482" t="str">
        <f>'Exposure to credit risk'!$C$15</f>
        <v>Other investments</v>
      </c>
      <c r="F163" s="482" t="str">
        <f>'Exposure to credit risk'!$K$71</f>
        <v>Total </v>
      </c>
      <c r="G163" s="484">
        <f>INDEX('Exposure to credit risk'!$B$70:$C$89,MATCH('Direct validations'!E163,'Exposure to credit risk'!$C$70:$C$89,0),1)</f>
        <v>8</v>
      </c>
      <c r="H163" s="484" t="str">
        <f>HLOOKUP(F163,'Exposure to credit risk'!$B$71:$K$72,2,FALSE)</f>
        <v>AB</v>
      </c>
      <c r="I163" s="485">
        <f>INDEX('Exposure to credit risk'!$B$70:$K$89,MATCH('Direct validations'!G163,'Exposure to credit risk'!$B$70:$B$89,0),MATCH('Direct validations'!H163,'Exposure to credit risk'!$B$72:$K$72,0))</f>
        <v>0</v>
      </c>
      <c r="J163" s="485">
        <f>INDEX('Exposure to credit risk'!$M$70:$V$89,MATCH('Direct validations'!G163,'Exposure to credit risk'!$M$70:$M$89,0),MATCH('Direct validations'!H163,'Exposure to credit risk'!$M$72:$V$72,0))</f>
        <v>0</v>
      </c>
      <c r="K163" s="493" t="s">
        <v>159</v>
      </c>
      <c r="L163" s="482" t="str">
        <f>'Financial Assets past due'!$C$16</f>
        <v>Other investments</v>
      </c>
      <c r="M163" s="482" t="str">
        <f>'Financial Assets past due'!$E$74</f>
        <v>Neither past due nor impaired assets</v>
      </c>
      <c r="N163" s="484">
        <f>INDEX('Financial Assets past due'!$B$73:$C$93,MATCH('Direct validations'!L163,'Financial Assets past due'!$C$73:$C$93,0),1)</f>
        <v>8</v>
      </c>
      <c r="O163" s="484" t="str">
        <f>HLOOKUP(M163,'Financial Assets past due'!$B$74:$I$76,3,FALSE)</f>
        <v>P</v>
      </c>
      <c r="P163" s="485">
        <f>INDEX('Financial Assets past due'!$B$73:$I$93,MATCH('Direct validations'!N163,'Financial Assets past due'!$B$73:$B$93,0),MATCH('Direct validations'!O163,'Financial Assets past due'!$B$76:$I$76,0))</f>
        <v>0</v>
      </c>
      <c r="Q163" s="485">
        <f>INDEX('Financial Assets past due'!$K$73:$R$93,MATCH('Direct validations'!N163,'Financial Assets past due'!$K$73:$K$93,0),MATCH('Direct validations'!O163,'Financial Assets past due'!$K$76:$R$76,0))</f>
        <v>0</v>
      </c>
      <c r="R163" s="482" t="str">
        <f t="shared" si="54"/>
        <v>Pass</v>
      </c>
      <c r="S163" s="494" t="str">
        <f t="shared" si="55"/>
        <v>Pass</v>
      </c>
      <c r="T163" s="482" t="s">
        <v>69</v>
      </c>
      <c r="U163" s="482">
        <f t="shared" si="56"/>
        <v>0</v>
      </c>
      <c r="V163" s="494">
        <f t="shared" si="57"/>
        <v>0</v>
      </c>
    </row>
    <row r="164" spans="4:22" ht="15" x14ac:dyDescent="0.25">
      <c r="D164" s="497" t="s">
        <v>15</v>
      </c>
      <c r="E164" s="482" t="str">
        <f>'Exposure to credit risk'!$C$15</f>
        <v>Other investments</v>
      </c>
      <c r="F164" s="482" t="str">
        <f>'Exposure to credit risk'!$K$93</f>
        <v>Total </v>
      </c>
      <c r="G164" s="484">
        <f>INDEX('Exposure to credit risk'!$B$92:$C$111,MATCH('Direct validations'!E164,'Exposure to credit risk'!$C$92:$C$111,0),1)</f>
        <v>8</v>
      </c>
      <c r="H164" s="484" t="str">
        <f>HLOOKUP(F164,'Exposure to credit risk'!$B$93:$K$94,2,FALSE)</f>
        <v>AI</v>
      </c>
      <c r="I164" s="485">
        <f>INDEX('Exposure to credit risk'!$B$92:$K$111,MATCH('Direct validations'!G164,'Exposure to credit risk'!$B$92:$B$111,0),MATCH('Direct validations'!H164,'Exposure to credit risk'!$B$94:$K$94,0))</f>
        <v>0</v>
      </c>
      <c r="J164" s="485">
        <f>INDEX('Exposure to credit risk'!$M$92:$V$111,MATCH('Direct validations'!G164,'Exposure to credit risk'!$M$92:$M$111,0),MATCH('Direct validations'!H164,'Exposure to credit risk'!$M$94:$V$94,0))</f>
        <v>0</v>
      </c>
      <c r="K164" s="493" t="s">
        <v>159</v>
      </c>
      <c r="L164" s="482" t="str">
        <f>'Financial Assets past due'!$C$16</f>
        <v>Other investments</v>
      </c>
      <c r="M164" s="482" t="str">
        <f>'Financial Assets past due'!$E$97</f>
        <v>Neither past due nor impaired assets</v>
      </c>
      <c r="N164" s="484">
        <f>INDEX('Financial Assets past due'!$B$96:$C$116,MATCH('Direct validations'!L164,'Financial Assets past due'!$C$96:$C$116,0),1)</f>
        <v>8</v>
      </c>
      <c r="O164" s="484" t="str">
        <f>HLOOKUP(M164,'Financial Assets past due'!$B$97:$I$99,3,FALSE)</f>
        <v>U</v>
      </c>
      <c r="P164" s="485">
        <f>INDEX('Financial Assets past due'!$B$96:$I$116,MATCH('Direct validations'!N164,'Financial Assets past due'!$B$96:$B$116,0),MATCH('Direct validations'!O164,'Financial Assets past due'!$B$99:$I$99,0))</f>
        <v>0</v>
      </c>
      <c r="Q164" s="485">
        <f>INDEX('Financial Assets past due'!$K$96:$R$116,MATCH('Direct validations'!N164,'Financial Assets past due'!$K$96:$K$116,0),MATCH('Direct validations'!O164,'Financial Assets past due'!$K$99:$R$99,0))</f>
        <v>0</v>
      </c>
      <c r="R164" s="482" t="str">
        <f t="shared" si="54"/>
        <v>Pass</v>
      </c>
      <c r="S164" s="494" t="str">
        <f t="shared" si="55"/>
        <v>Pass</v>
      </c>
      <c r="T164" s="482" t="s">
        <v>69</v>
      </c>
      <c r="U164" s="482">
        <f t="shared" si="56"/>
        <v>0</v>
      </c>
      <c r="V164" s="494">
        <f t="shared" si="57"/>
        <v>0</v>
      </c>
    </row>
    <row r="165" spans="4:22" ht="15" x14ac:dyDescent="0.25">
      <c r="D165" s="497" t="s">
        <v>15</v>
      </c>
      <c r="E165" s="482" t="str">
        <f>'Exposure to credit risk'!$C$15</f>
        <v>Other investments</v>
      </c>
      <c r="F165" s="482" t="str">
        <f>'Exposure to credit risk'!$K$115</f>
        <v>Total </v>
      </c>
      <c r="G165" s="484">
        <f>INDEX('Exposure to credit risk'!$B$114:$C$133,MATCH('Direct validations'!E165,'Exposure to credit risk'!$C$114:$C$133,0),1)</f>
        <v>8</v>
      </c>
      <c r="H165" s="484" t="str">
        <f>HLOOKUP(F165,'Exposure to credit risk'!$B$115:$K$116,2,FALSE)</f>
        <v>AP</v>
      </c>
      <c r="I165" s="485">
        <f>INDEX('Exposure to credit risk'!$B$114:$K$133,MATCH('Direct validations'!G165,'Exposure to credit risk'!$B$114:$B$133,0),MATCH('Direct validations'!H165,'Exposure to credit risk'!$B$116:$K$116,0))</f>
        <v>0</v>
      </c>
      <c r="J165" s="485">
        <f>INDEX('Exposure to credit risk'!$M$114:$V$133,MATCH('Direct validations'!G165,'Exposure to credit risk'!$M$114:$M$133,0),MATCH('Direct validations'!H165,'Exposure to credit risk'!$M$116:$V$116,0))</f>
        <v>0</v>
      </c>
      <c r="K165" s="493" t="s">
        <v>159</v>
      </c>
      <c r="L165" s="482" t="str">
        <f>'Financial Assets past due'!$C$16</f>
        <v>Other investments</v>
      </c>
      <c r="M165" s="482" t="str">
        <f>'Financial Assets past due'!$E$120</f>
        <v>Neither past due nor impaired assets</v>
      </c>
      <c r="N165" s="484">
        <f>INDEX('Financial Assets past due'!$B$119:$C$139,MATCH('Direct validations'!L165,'Financial Assets past due'!$C$119:$C$139,0),1)</f>
        <v>8</v>
      </c>
      <c r="O165" s="484" t="str">
        <f>HLOOKUP(M165,'Financial Assets past due'!$B$120:$I$122,3,FALSE)</f>
        <v>Z</v>
      </c>
      <c r="P165" s="485">
        <f>INDEX('Financial Assets past due'!$B$119:$I$139,MATCH('Direct validations'!N165,'Financial Assets past due'!$B$119:$B$139,0),MATCH('Direct validations'!O165,'Financial Assets past due'!$B$122:$I$122,0))</f>
        <v>0</v>
      </c>
      <c r="Q165" s="485">
        <f>INDEX('Financial Assets past due'!$K$119:$R$139,MATCH('Direct validations'!N165,'Financial Assets past due'!$K$119:$K$139,0),MATCH('Direct validations'!O165,'Financial Assets past due'!$K$122:$R$122,0))</f>
        <v>0</v>
      </c>
      <c r="R165" s="482" t="str">
        <f t="shared" si="54"/>
        <v>Pass</v>
      </c>
      <c r="S165" s="494" t="str">
        <f t="shared" si="55"/>
        <v>Pass</v>
      </c>
      <c r="T165" s="482" t="s">
        <v>69</v>
      </c>
      <c r="U165" s="482">
        <f t="shared" si="56"/>
        <v>0</v>
      </c>
      <c r="V165" s="494">
        <f t="shared" si="57"/>
        <v>0</v>
      </c>
    </row>
    <row r="166" spans="4:22" ht="15" x14ac:dyDescent="0.25">
      <c r="D166" s="497" t="s">
        <v>15</v>
      </c>
      <c r="E166" s="482" t="str">
        <f>'Exposure to credit risk'!$C$15</f>
        <v>Other investments</v>
      </c>
      <c r="F166" s="482" t="str">
        <f>'Exposure to credit risk'!$K$137</f>
        <v>Total </v>
      </c>
      <c r="G166" s="484">
        <f>INDEX('Exposure to credit risk'!$B$136:$C$155,MATCH('Direct validations'!E166,'Exposure to credit risk'!$C$136:$C$155,0),1)</f>
        <v>8</v>
      </c>
      <c r="H166" s="484" t="str">
        <f>HLOOKUP(F166,'Exposure to credit risk'!$B$137:$K$138,2,FALSE)</f>
        <v>AW</v>
      </c>
      <c r="I166" s="485">
        <f>INDEX('Exposure to credit risk'!$B$136:$K$155,MATCH('Direct validations'!G166,'Exposure to credit risk'!$B$136:$B$155,0),MATCH('Direct validations'!H166,'Exposure to credit risk'!$B$138:$K$138,0))</f>
        <v>0</v>
      </c>
      <c r="J166" s="485">
        <f>INDEX('Exposure to credit risk'!$M$136:$V$155,MATCH('Direct validations'!G166,'Exposure to credit risk'!$M$136:$M$155,0),MATCH('Direct validations'!H166,'Exposure to credit risk'!$M$138:$V$138,0))</f>
        <v>0</v>
      </c>
      <c r="K166" s="493" t="s">
        <v>159</v>
      </c>
      <c r="L166" s="482" t="str">
        <f>'Financial Assets past due'!$C$16</f>
        <v>Other investments</v>
      </c>
      <c r="M166" s="482" t="str">
        <f>'Financial Assets past due'!$E$143</f>
        <v>Neither past due nor impaired assets</v>
      </c>
      <c r="N166" s="484">
        <f>INDEX('Financial Assets past due'!$B$142:$C$162,MATCH('Direct validations'!L166,'Financial Assets past due'!$C$142:$C$162,0),1)</f>
        <v>8</v>
      </c>
      <c r="O166" s="484" t="str">
        <f>HLOOKUP(M166,'Financial Assets past due'!$B$143:$I$145,3,FALSE)</f>
        <v>AE</v>
      </c>
      <c r="P166" s="485">
        <f>INDEX('Financial Assets past due'!$B$142:$I$162,MATCH('Direct validations'!N166,'Financial Assets past due'!$B$142:$B$162,0),MATCH('Direct validations'!O166,'Financial Assets past due'!$B$145:$I$145,0))</f>
        <v>0</v>
      </c>
      <c r="Q166" s="485">
        <f>INDEX('Financial Assets past due'!$K$142:$R$162,MATCH('Direct validations'!N166,'Financial Assets past due'!$K$142:$K$162,0),MATCH('Direct validations'!O166,'Financial Assets past due'!$K$145:$R$145,0))</f>
        <v>0</v>
      </c>
      <c r="R166" s="482" t="str">
        <f t="shared" si="54"/>
        <v>Pass</v>
      </c>
      <c r="S166" s="494" t="str">
        <f t="shared" si="55"/>
        <v>Pass</v>
      </c>
      <c r="T166" s="482" t="s">
        <v>69</v>
      </c>
      <c r="U166" s="482">
        <f t="shared" si="56"/>
        <v>0</v>
      </c>
      <c r="V166" s="494">
        <f t="shared" si="57"/>
        <v>0</v>
      </c>
    </row>
    <row r="167" spans="4:22" ht="15" x14ac:dyDescent="0.25">
      <c r="D167" s="497" t="s">
        <v>15</v>
      </c>
      <c r="E167" s="482" t="str">
        <f>'Exposure to credit risk'!$C$15</f>
        <v>Other investments</v>
      </c>
      <c r="F167" s="482" t="str">
        <f>'Exposure to credit risk'!$K$159</f>
        <v>Total </v>
      </c>
      <c r="G167" s="484">
        <f>INDEX('Exposure to credit risk'!$B$158:$C$177,MATCH('Direct validations'!E167,'Exposure to credit risk'!$C$158:$C$177,0),1)</f>
        <v>8</v>
      </c>
      <c r="H167" s="484" t="str">
        <f>HLOOKUP(F167,'Exposure to credit risk'!$B$159:$K$160,2,FALSE)</f>
        <v>AAD</v>
      </c>
      <c r="I167" s="485">
        <f>INDEX('Exposure to credit risk'!$B$158:$K$177,MATCH('Direct validations'!G167,'Exposure to credit risk'!$B$158:$B$177,0),MATCH('Direct validations'!H167,'Exposure to credit risk'!$B$160:$K$160,0))</f>
        <v>0</v>
      </c>
      <c r="J167" s="485">
        <f>INDEX('Exposure to credit risk'!$M$158:$V$177,MATCH('Direct validations'!G167,'Exposure to credit risk'!$M$158:$M$177,0),MATCH('Direct validations'!H167,'Exposure to credit risk'!$M$160:$V$160,0))</f>
        <v>0</v>
      </c>
      <c r="K167" s="493" t="s">
        <v>159</v>
      </c>
      <c r="L167" s="482" t="str">
        <f>'Financial Assets past due'!$C$16</f>
        <v>Other investments</v>
      </c>
      <c r="M167" s="482" t="str">
        <f>'Financial Assets past due'!$E$166</f>
        <v>Neither past due nor impaired assets</v>
      </c>
      <c r="N167" s="484">
        <f>INDEX('Financial Assets past due'!$B$165:$C$185,MATCH('Direct validations'!L167,'Financial Assets past due'!$C$165:$C$185,0),1)</f>
        <v>8</v>
      </c>
      <c r="O167" s="484" t="str">
        <f>HLOOKUP(M167,'Financial Assets past due'!$B$166:$I$168,3,FALSE)</f>
        <v>AJ</v>
      </c>
      <c r="P167" s="485">
        <f>INDEX('Financial Assets past due'!$B$165:$I$185,MATCH('Direct validations'!N167,'Financial Assets past due'!$B$165:$B$185,0),MATCH('Direct validations'!O167,'Financial Assets past due'!$B$168:$I$168,0))</f>
        <v>0</v>
      </c>
      <c r="Q167" s="485">
        <f>INDEX('Financial Assets past due'!$K$165:$R$185,MATCH('Direct validations'!N167,'Financial Assets past due'!$K$165:$K$185,0),MATCH('Direct validations'!O167,'Financial Assets past due'!$K$168:$R$168,0))</f>
        <v>0</v>
      </c>
      <c r="R167" s="482" t="str">
        <f t="shared" si="54"/>
        <v>Pass</v>
      </c>
      <c r="S167" s="494" t="str">
        <f t="shared" si="55"/>
        <v>Pass</v>
      </c>
      <c r="T167" s="482" t="s">
        <v>69</v>
      </c>
      <c r="U167" s="482">
        <f t="shared" si="56"/>
        <v>0</v>
      </c>
      <c r="V167" s="494">
        <f t="shared" si="57"/>
        <v>0</v>
      </c>
    </row>
    <row r="168" spans="4:22" x14ac:dyDescent="0.2">
      <c r="D168" s="490"/>
      <c r="I168" s="485"/>
      <c r="J168" s="485"/>
      <c r="P168" s="485"/>
      <c r="Q168" s="485"/>
      <c r="R168" s="482"/>
      <c r="S168" s="494"/>
      <c r="U168" s="482"/>
      <c r="V168" s="494"/>
    </row>
    <row r="169" spans="4:22" ht="15" x14ac:dyDescent="0.25">
      <c r="D169" s="497" t="s">
        <v>15</v>
      </c>
      <c r="E169" s="482" t="str">
        <f>'Exposure to credit risk'!$C$16</f>
        <v>Deposits with ceding undertakings</v>
      </c>
      <c r="F169" s="482" t="str">
        <f>'Exposure to credit risk'!$K$5</f>
        <v>Total </v>
      </c>
      <c r="G169" s="484">
        <f>INDEX('Exposure to credit risk'!$B$4:$C$23,MATCH('Direct validations'!E169,'Exposure to credit risk'!$C$4:$C$23,0),1)</f>
        <v>9</v>
      </c>
      <c r="H169" s="484" t="str">
        <f>HLOOKUP(F169,'Exposure to credit risk'!$B$5:$K$6,2,FALSE)</f>
        <v>G</v>
      </c>
      <c r="I169" s="485">
        <f>INDEX('Exposure to credit risk'!$B$4:$K$23,MATCH('Direct validations'!G169,'Exposure to credit risk'!$B$4:$B$23,0),MATCH('Direct validations'!H169,'Exposure to credit risk'!$B$6:$K$6,0))</f>
        <v>0</v>
      </c>
      <c r="J169" s="485">
        <f>INDEX('Exposure to credit risk'!$M$4:$V$23,MATCH('Direct validations'!G169,'Exposure to credit risk'!$M$4:$M$23,0),MATCH('Direct validations'!H169,'Exposure to credit risk'!$M$6:$V$6,0))</f>
        <v>0</v>
      </c>
      <c r="K169" s="493" t="s">
        <v>159</v>
      </c>
      <c r="L169" s="482" t="str">
        <f>'Financial Assets past due'!$C$17</f>
        <v>Deposits with ceding undertakings</v>
      </c>
      <c r="M169" s="482" t="str">
        <f>'Financial Assets past due'!$E$5</f>
        <v>Neither past due nor impaired assets</v>
      </c>
      <c r="N169" s="484">
        <f>INDEX('Financial Assets past due'!$B$4:$C$24,MATCH('Direct validations'!L169,'Financial Assets past due'!$C$4:$C$24,0),1)</f>
        <v>9</v>
      </c>
      <c r="O169" s="484" t="str">
        <f>HLOOKUP(M169,'Financial Assets past due'!$B$5:$I$7,3,FALSE)</f>
        <v>A</v>
      </c>
      <c r="P169" s="485">
        <f>INDEX('Financial Assets past due'!$B$4:$I$24,MATCH('Direct validations'!N169,'Financial Assets past due'!$B$4:$B$24,0),MATCH('Direct validations'!O169,'Financial Assets past due'!$B$7:$I$7,0))</f>
        <v>0</v>
      </c>
      <c r="Q169" s="485">
        <f>INDEX('Financial Assets past due'!$K$4:$R$24,MATCH('Direct validations'!N169,'Financial Assets past due'!$K$4:$K$24,0),MATCH('Direct validations'!O169,'Financial Assets past due'!$K$7:$R$7,0))</f>
        <v>0</v>
      </c>
      <c r="R169" s="482" t="str">
        <f t="shared" ref="R169:R176" si="58">IF($T169="No",IF(I169=P169,"Pass","Fail"),IF(I169+P169=0,"Pass","Fail"))</f>
        <v>Pass</v>
      </c>
      <c r="S169" s="494" t="str">
        <f t="shared" ref="S169:S176" si="59">IF($T169="No",IF(J169=Q169,"Pass","Fail"),IF(J169+Q169=0,"Pass","Fail"))</f>
        <v>Pass</v>
      </c>
      <c r="T169" s="482" t="s">
        <v>69</v>
      </c>
      <c r="U169" s="482">
        <f t="shared" ref="U169:U176" si="60">IF(R169="Pass",0,1)</f>
        <v>0</v>
      </c>
      <c r="V169" s="494">
        <f t="shared" ref="V169:V176" si="61">IF(S169="Pass",0,1)</f>
        <v>0</v>
      </c>
    </row>
    <row r="170" spans="4:22" ht="15" x14ac:dyDescent="0.25">
      <c r="D170" s="497" t="s">
        <v>15</v>
      </c>
      <c r="E170" s="482" t="str">
        <f>'Exposure to credit risk'!$C$16</f>
        <v>Deposits with ceding undertakings</v>
      </c>
      <c r="F170" s="482" t="str">
        <f>'Exposure to credit risk'!$K$27</f>
        <v>Total </v>
      </c>
      <c r="G170" s="484">
        <f>INDEX('Exposure to credit risk'!$B$26:$C$45,MATCH('Direct validations'!E170,'Exposure to credit risk'!$C$26:$C$45,0),1)</f>
        <v>9</v>
      </c>
      <c r="H170" s="484" t="str">
        <f>HLOOKUP(F170,'Exposure to credit risk'!$B$27:$K$28,2,FALSE)</f>
        <v>N</v>
      </c>
      <c r="I170" s="485">
        <f>INDEX('Exposure to credit risk'!$B$26:$K$45,MATCH('Direct validations'!G170,'Exposure to credit risk'!$B$26:$B$45,0),MATCH('Direct validations'!H170,'Exposure to credit risk'!$B$28:$K$28,0))</f>
        <v>0</v>
      </c>
      <c r="J170" s="485">
        <f>INDEX('Exposure to credit risk'!$M$26:$V$45,MATCH('Direct validations'!G170,'Exposure to credit risk'!$M$26:$M$45,0),MATCH('Direct validations'!H170,'Exposure to credit risk'!$M$28:$V$28,0))</f>
        <v>0</v>
      </c>
      <c r="K170" s="493" t="s">
        <v>159</v>
      </c>
      <c r="L170" s="482" t="str">
        <f>'Financial Assets past due'!$C$17</f>
        <v>Deposits with ceding undertakings</v>
      </c>
      <c r="M170" s="482" t="str">
        <f>'Financial Assets past due'!$E$28</f>
        <v>Neither past due nor impaired assets</v>
      </c>
      <c r="N170" s="484">
        <f>INDEX('Financial Assets past due'!$B$27:$C$47,MATCH('Direct validations'!L170,'Financial Assets past due'!$C$27:$C$47,0),1)</f>
        <v>9</v>
      </c>
      <c r="O170" s="484" t="str">
        <f>HLOOKUP(M170,'Financial Assets past due'!$B$28:$I$30,3,FALSE)</f>
        <v>F</v>
      </c>
      <c r="P170" s="485">
        <f>INDEX('Financial Assets past due'!$B$27:$I$47,MATCH('Direct validations'!N170,'Financial Assets past due'!$B$27:$B$47,0),MATCH('Direct validations'!O170,'Financial Assets past due'!$B$30:$I$30,0))</f>
        <v>0</v>
      </c>
      <c r="Q170" s="485">
        <f>INDEX('Financial Assets past due'!$K$27:$R$47,MATCH('Direct validations'!N170,'Financial Assets past due'!$K$27:$K$47,0),MATCH('Direct validations'!O170,'Financial Assets past due'!$K$30:$R$30,0))</f>
        <v>0</v>
      </c>
      <c r="R170" s="482" t="str">
        <f t="shared" si="58"/>
        <v>Pass</v>
      </c>
      <c r="S170" s="494" t="str">
        <f t="shared" si="59"/>
        <v>Pass</v>
      </c>
      <c r="T170" s="482" t="s">
        <v>69</v>
      </c>
      <c r="U170" s="482">
        <f t="shared" si="60"/>
        <v>0</v>
      </c>
      <c r="V170" s="494">
        <f t="shared" si="61"/>
        <v>0</v>
      </c>
    </row>
    <row r="171" spans="4:22" ht="15" x14ac:dyDescent="0.25">
      <c r="D171" s="497" t="s">
        <v>15</v>
      </c>
      <c r="E171" s="482" t="str">
        <f>'Exposure to credit risk'!$C$16</f>
        <v>Deposits with ceding undertakings</v>
      </c>
      <c r="F171" s="482" t="str">
        <f>'Exposure to credit risk'!$K$49</f>
        <v>Total </v>
      </c>
      <c r="G171" s="484">
        <f>INDEX('Exposure to credit risk'!$B$48:$C$67,MATCH('Direct validations'!E171,'Exposure to credit risk'!$C$48:$C$67,0),1)</f>
        <v>9</v>
      </c>
      <c r="H171" s="484" t="str">
        <f>HLOOKUP(F171,'Exposure to credit risk'!$B$49:$K$50,2,FALSE)</f>
        <v>U</v>
      </c>
      <c r="I171" s="485">
        <f>INDEX('Exposure to credit risk'!$B$48:$K$67,MATCH('Direct validations'!G171,'Exposure to credit risk'!$B$48:$B$67,0),MATCH('Direct validations'!H171,'Exposure to credit risk'!$B$50:$K$50,0))</f>
        <v>0</v>
      </c>
      <c r="J171" s="485">
        <f>INDEX('Exposure to credit risk'!$M$48:$V$67,MATCH('Direct validations'!G171,'Exposure to credit risk'!$M$48:$M$67,0),MATCH('Direct validations'!H171,'Exposure to credit risk'!$M$50:$V$50,0))</f>
        <v>0</v>
      </c>
      <c r="K171" s="493" t="s">
        <v>159</v>
      </c>
      <c r="L171" s="482" t="str">
        <f>'Financial Assets past due'!$C$17</f>
        <v>Deposits with ceding undertakings</v>
      </c>
      <c r="M171" s="482" t="str">
        <f>'Financial Assets past due'!$E$51</f>
        <v>Neither past due nor impaired assets</v>
      </c>
      <c r="N171" s="484">
        <f>INDEX('Financial Assets past due'!$B$50:$C$70,MATCH('Direct validations'!L171,'Financial Assets past due'!$C$50:$C$70,0),1)</f>
        <v>9</v>
      </c>
      <c r="O171" s="484" t="str">
        <f>HLOOKUP(M171,'Financial Assets past due'!$B$51:$I$53,3,FALSE)</f>
        <v>K</v>
      </c>
      <c r="P171" s="485">
        <f>INDEX('Financial Assets past due'!$B$50:$I$70,MATCH('Direct validations'!N171,'Financial Assets past due'!$B$50:$B$70,0),MATCH('Direct validations'!O171,'Financial Assets past due'!$B$53:$I$53,0))</f>
        <v>0</v>
      </c>
      <c r="Q171" s="485">
        <f>INDEX('Financial Assets past due'!$K$50:$R$70,MATCH('Direct validations'!N171,'Financial Assets past due'!$K$50:$K$70,0),MATCH('Direct validations'!O171,'Financial Assets past due'!$K$53:$R$53,0))</f>
        <v>0</v>
      </c>
      <c r="R171" s="482" t="str">
        <f t="shared" si="58"/>
        <v>Pass</v>
      </c>
      <c r="S171" s="494" t="str">
        <f t="shared" si="59"/>
        <v>Pass</v>
      </c>
      <c r="T171" s="482" t="s">
        <v>69</v>
      </c>
      <c r="U171" s="482">
        <f t="shared" si="60"/>
        <v>0</v>
      </c>
      <c r="V171" s="494">
        <f t="shared" si="61"/>
        <v>0</v>
      </c>
    </row>
    <row r="172" spans="4:22" ht="15" x14ac:dyDescent="0.25">
      <c r="D172" s="497" t="s">
        <v>15</v>
      </c>
      <c r="E172" s="482" t="str">
        <f>'Exposure to credit risk'!$C$16</f>
        <v>Deposits with ceding undertakings</v>
      </c>
      <c r="F172" s="482" t="str">
        <f>'Exposure to credit risk'!$K$71</f>
        <v>Total </v>
      </c>
      <c r="G172" s="484">
        <f>INDEX('Exposure to credit risk'!$B$70:$C$89,MATCH('Direct validations'!E172,'Exposure to credit risk'!$C$70:$C$89,0),1)</f>
        <v>9</v>
      </c>
      <c r="H172" s="484" t="str">
        <f>HLOOKUP(F172,'Exposure to credit risk'!$B$71:$K$72,2,FALSE)</f>
        <v>AB</v>
      </c>
      <c r="I172" s="485">
        <f>INDEX('Exposure to credit risk'!$B$70:$K$89,MATCH('Direct validations'!G172,'Exposure to credit risk'!$B$70:$B$89,0),MATCH('Direct validations'!H172,'Exposure to credit risk'!$B$72:$K$72,0))</f>
        <v>0</v>
      </c>
      <c r="J172" s="485">
        <f>INDEX('Exposure to credit risk'!$M$70:$V$89,MATCH('Direct validations'!G172,'Exposure to credit risk'!$M$70:$M$89,0),MATCH('Direct validations'!H172,'Exposure to credit risk'!$M$72:$V$72,0))</f>
        <v>0</v>
      </c>
      <c r="K172" s="493" t="s">
        <v>159</v>
      </c>
      <c r="L172" s="482" t="str">
        <f>'Financial Assets past due'!$C$17</f>
        <v>Deposits with ceding undertakings</v>
      </c>
      <c r="M172" s="482" t="str">
        <f>'Financial Assets past due'!$E$74</f>
        <v>Neither past due nor impaired assets</v>
      </c>
      <c r="N172" s="484">
        <f>INDEX('Financial Assets past due'!$B$73:$C$93,MATCH('Direct validations'!L172,'Financial Assets past due'!$C$73:$C$93,0),1)</f>
        <v>9</v>
      </c>
      <c r="O172" s="484" t="str">
        <f>HLOOKUP(M172,'Financial Assets past due'!$B$74:$I$76,3,FALSE)</f>
        <v>P</v>
      </c>
      <c r="P172" s="485">
        <f>INDEX('Financial Assets past due'!$B$73:$I$93,MATCH('Direct validations'!N172,'Financial Assets past due'!$B$73:$B$93,0),MATCH('Direct validations'!O172,'Financial Assets past due'!$B$76:$I$76,0))</f>
        <v>0</v>
      </c>
      <c r="Q172" s="485">
        <f>INDEX('Financial Assets past due'!$K$73:$R$93,MATCH('Direct validations'!N172,'Financial Assets past due'!$K$73:$K$93,0),MATCH('Direct validations'!O172,'Financial Assets past due'!$K$76:$R$76,0))</f>
        <v>0</v>
      </c>
      <c r="R172" s="482" t="str">
        <f t="shared" si="58"/>
        <v>Pass</v>
      </c>
      <c r="S172" s="494" t="str">
        <f t="shared" si="59"/>
        <v>Pass</v>
      </c>
      <c r="T172" s="482" t="s">
        <v>69</v>
      </c>
      <c r="U172" s="482">
        <f t="shared" si="60"/>
        <v>0</v>
      </c>
      <c r="V172" s="494">
        <f t="shared" si="61"/>
        <v>0</v>
      </c>
    </row>
    <row r="173" spans="4:22" ht="15" x14ac:dyDescent="0.25">
      <c r="D173" s="497" t="s">
        <v>15</v>
      </c>
      <c r="E173" s="482" t="str">
        <f>'Exposure to credit risk'!$C$16</f>
        <v>Deposits with ceding undertakings</v>
      </c>
      <c r="F173" s="482" t="str">
        <f>'Exposure to credit risk'!$K$93</f>
        <v>Total </v>
      </c>
      <c r="G173" s="484">
        <f>INDEX('Exposure to credit risk'!$B$92:$C$111,MATCH('Direct validations'!E173,'Exposure to credit risk'!$C$92:$C$111,0),1)</f>
        <v>9</v>
      </c>
      <c r="H173" s="484" t="str">
        <f>HLOOKUP(F173,'Exposure to credit risk'!$B$93:$K$94,2,FALSE)</f>
        <v>AI</v>
      </c>
      <c r="I173" s="485">
        <f>INDEX('Exposure to credit risk'!$B$92:$K$111,MATCH('Direct validations'!G173,'Exposure to credit risk'!$B$92:$B$111,0),MATCH('Direct validations'!H173,'Exposure to credit risk'!$B$94:$K$94,0))</f>
        <v>0</v>
      </c>
      <c r="J173" s="485">
        <f>INDEX('Exposure to credit risk'!$M$92:$V$111,MATCH('Direct validations'!G173,'Exposure to credit risk'!$M$92:$M$111,0),MATCH('Direct validations'!H173,'Exposure to credit risk'!$M$94:$V$94,0))</f>
        <v>0</v>
      </c>
      <c r="K173" s="493" t="s">
        <v>159</v>
      </c>
      <c r="L173" s="482" t="str">
        <f>'Financial Assets past due'!$C$17</f>
        <v>Deposits with ceding undertakings</v>
      </c>
      <c r="M173" s="482" t="str">
        <f>'Financial Assets past due'!$E$97</f>
        <v>Neither past due nor impaired assets</v>
      </c>
      <c r="N173" s="484">
        <f>INDEX('Financial Assets past due'!$B$96:$C$116,MATCH('Direct validations'!L173,'Financial Assets past due'!$C$96:$C$116,0),1)</f>
        <v>9</v>
      </c>
      <c r="O173" s="484" t="str">
        <f>HLOOKUP(M173,'Financial Assets past due'!$B$97:$I$99,3,FALSE)</f>
        <v>U</v>
      </c>
      <c r="P173" s="485">
        <f>INDEX('Financial Assets past due'!$B$96:$I$116,MATCH('Direct validations'!N173,'Financial Assets past due'!$B$96:$B$116,0),MATCH('Direct validations'!O173,'Financial Assets past due'!$B$99:$I$99,0))</f>
        <v>0</v>
      </c>
      <c r="Q173" s="485">
        <f>INDEX('Financial Assets past due'!$K$96:$R$116,MATCH('Direct validations'!N173,'Financial Assets past due'!$K$96:$K$116,0),MATCH('Direct validations'!O173,'Financial Assets past due'!$K$99:$R$99,0))</f>
        <v>0</v>
      </c>
      <c r="R173" s="482" t="str">
        <f t="shared" si="58"/>
        <v>Pass</v>
      </c>
      <c r="S173" s="494" t="str">
        <f t="shared" si="59"/>
        <v>Pass</v>
      </c>
      <c r="T173" s="482" t="s">
        <v>69</v>
      </c>
      <c r="U173" s="482">
        <f t="shared" si="60"/>
        <v>0</v>
      </c>
      <c r="V173" s="494">
        <f t="shared" si="61"/>
        <v>0</v>
      </c>
    </row>
    <row r="174" spans="4:22" ht="15" x14ac:dyDescent="0.25">
      <c r="D174" s="497" t="s">
        <v>15</v>
      </c>
      <c r="E174" s="482" t="str">
        <f>'Exposure to credit risk'!$C$16</f>
        <v>Deposits with ceding undertakings</v>
      </c>
      <c r="F174" s="482" t="str">
        <f>'Exposure to credit risk'!$K$115</f>
        <v>Total </v>
      </c>
      <c r="G174" s="484">
        <f>INDEX('Exposure to credit risk'!$B$114:$C$133,MATCH('Direct validations'!E174,'Exposure to credit risk'!$C$114:$C$133,0),1)</f>
        <v>9</v>
      </c>
      <c r="H174" s="484" t="str">
        <f>HLOOKUP(F174,'Exposure to credit risk'!$B$115:$K$116,2,FALSE)</f>
        <v>AP</v>
      </c>
      <c r="I174" s="485">
        <f>INDEX('Exposure to credit risk'!$B$114:$K$133,MATCH('Direct validations'!G174,'Exposure to credit risk'!$B$114:$B$133,0),MATCH('Direct validations'!H174,'Exposure to credit risk'!$B$116:$K$116,0))</f>
        <v>0</v>
      </c>
      <c r="J174" s="485">
        <f>INDEX('Exposure to credit risk'!$M$114:$V$133,MATCH('Direct validations'!G174,'Exposure to credit risk'!$M$114:$M$133,0),MATCH('Direct validations'!H174,'Exposure to credit risk'!$M$116:$V$116,0))</f>
        <v>0</v>
      </c>
      <c r="K174" s="493" t="s">
        <v>159</v>
      </c>
      <c r="L174" s="482" t="str">
        <f>'Financial Assets past due'!$C$17</f>
        <v>Deposits with ceding undertakings</v>
      </c>
      <c r="M174" s="482" t="str">
        <f>'Financial Assets past due'!$E$120</f>
        <v>Neither past due nor impaired assets</v>
      </c>
      <c r="N174" s="484">
        <f>INDEX('Financial Assets past due'!$B$119:$C$139,MATCH('Direct validations'!L174,'Financial Assets past due'!$C$119:$C$139,0),1)</f>
        <v>9</v>
      </c>
      <c r="O174" s="484" t="str">
        <f>HLOOKUP(M174,'Financial Assets past due'!$B$120:$I$122,3,FALSE)</f>
        <v>Z</v>
      </c>
      <c r="P174" s="485">
        <f>INDEX('Financial Assets past due'!$B$119:$I$139,MATCH('Direct validations'!N174,'Financial Assets past due'!$B$119:$B$139,0),MATCH('Direct validations'!O174,'Financial Assets past due'!$B$122:$I$122,0))</f>
        <v>0</v>
      </c>
      <c r="Q174" s="485">
        <f>INDEX('Financial Assets past due'!$K$119:$R$139,MATCH('Direct validations'!N174,'Financial Assets past due'!$K$119:$K$139,0),MATCH('Direct validations'!O174,'Financial Assets past due'!$K$122:$R$122,0))</f>
        <v>0</v>
      </c>
      <c r="R174" s="482" t="str">
        <f t="shared" si="58"/>
        <v>Pass</v>
      </c>
      <c r="S174" s="494" t="str">
        <f t="shared" si="59"/>
        <v>Pass</v>
      </c>
      <c r="T174" s="482" t="s">
        <v>69</v>
      </c>
      <c r="U174" s="482">
        <f t="shared" si="60"/>
        <v>0</v>
      </c>
      <c r="V174" s="494">
        <f t="shared" si="61"/>
        <v>0</v>
      </c>
    </row>
    <row r="175" spans="4:22" ht="15" x14ac:dyDescent="0.25">
      <c r="D175" s="497" t="s">
        <v>15</v>
      </c>
      <c r="E175" s="482" t="str">
        <f>'Exposure to credit risk'!$C$16</f>
        <v>Deposits with ceding undertakings</v>
      </c>
      <c r="F175" s="482" t="str">
        <f>'Exposure to credit risk'!$K$137</f>
        <v>Total </v>
      </c>
      <c r="G175" s="484">
        <f>INDEX('Exposure to credit risk'!$B$136:$C$155,MATCH('Direct validations'!E175,'Exposure to credit risk'!$C$136:$C$155,0),1)</f>
        <v>9</v>
      </c>
      <c r="H175" s="484" t="str">
        <f>HLOOKUP(F175,'Exposure to credit risk'!$B$137:$K$138,2,FALSE)</f>
        <v>AW</v>
      </c>
      <c r="I175" s="485">
        <f>INDEX('Exposure to credit risk'!$B$136:$K$155,MATCH('Direct validations'!G175,'Exposure to credit risk'!$B$136:$B$155,0),MATCH('Direct validations'!H175,'Exposure to credit risk'!$B$138:$K$138,0))</f>
        <v>0</v>
      </c>
      <c r="J175" s="485">
        <f>INDEX('Exposure to credit risk'!$M$136:$V$155,MATCH('Direct validations'!G175,'Exposure to credit risk'!$M$136:$M$155,0),MATCH('Direct validations'!H175,'Exposure to credit risk'!$M$138:$V$138,0))</f>
        <v>0</v>
      </c>
      <c r="K175" s="493" t="s">
        <v>159</v>
      </c>
      <c r="L175" s="482" t="str">
        <f>'Financial Assets past due'!$C$17</f>
        <v>Deposits with ceding undertakings</v>
      </c>
      <c r="M175" s="482" t="str">
        <f>'Financial Assets past due'!$E$143</f>
        <v>Neither past due nor impaired assets</v>
      </c>
      <c r="N175" s="484">
        <f>INDEX('Financial Assets past due'!$B$142:$C$162,MATCH('Direct validations'!L175,'Financial Assets past due'!$C$142:$C$162,0),1)</f>
        <v>9</v>
      </c>
      <c r="O175" s="484" t="str">
        <f>HLOOKUP(M175,'Financial Assets past due'!$B$143:$I$145,3,FALSE)</f>
        <v>AE</v>
      </c>
      <c r="P175" s="485">
        <f>INDEX('Financial Assets past due'!$B$142:$I$162,MATCH('Direct validations'!N175,'Financial Assets past due'!$B$142:$B$162,0),MATCH('Direct validations'!O175,'Financial Assets past due'!$B$145:$I$145,0))</f>
        <v>0</v>
      </c>
      <c r="Q175" s="485">
        <f>INDEX('Financial Assets past due'!$K$142:$R$162,MATCH('Direct validations'!N175,'Financial Assets past due'!$K$142:$K$162,0),MATCH('Direct validations'!O175,'Financial Assets past due'!$K$145:$R$145,0))</f>
        <v>0</v>
      </c>
      <c r="R175" s="482" t="str">
        <f t="shared" si="58"/>
        <v>Pass</v>
      </c>
      <c r="S175" s="494" t="str">
        <f t="shared" si="59"/>
        <v>Pass</v>
      </c>
      <c r="T175" s="482" t="s">
        <v>69</v>
      </c>
      <c r="U175" s="482">
        <f t="shared" si="60"/>
        <v>0</v>
      </c>
      <c r="V175" s="494">
        <f t="shared" si="61"/>
        <v>0</v>
      </c>
    </row>
    <row r="176" spans="4:22" ht="15" x14ac:dyDescent="0.25">
      <c r="D176" s="497" t="s">
        <v>15</v>
      </c>
      <c r="E176" s="482" t="str">
        <f>'Exposure to credit risk'!$C$16</f>
        <v>Deposits with ceding undertakings</v>
      </c>
      <c r="F176" s="482" t="str">
        <f>'Exposure to credit risk'!$K$159</f>
        <v>Total </v>
      </c>
      <c r="G176" s="484">
        <f>INDEX('Exposure to credit risk'!$B$158:$C$177,MATCH('Direct validations'!E176,'Exposure to credit risk'!$C$158:$C$177,0),1)</f>
        <v>9</v>
      </c>
      <c r="H176" s="484" t="str">
        <f>HLOOKUP(F176,'Exposure to credit risk'!$B$159:$K$160,2,FALSE)</f>
        <v>AAD</v>
      </c>
      <c r="I176" s="485">
        <f>INDEX('Exposure to credit risk'!$B$158:$K$177,MATCH('Direct validations'!G176,'Exposure to credit risk'!$B$158:$B$177,0),MATCH('Direct validations'!H176,'Exposure to credit risk'!$B$160:$K$160,0))</f>
        <v>0</v>
      </c>
      <c r="J176" s="485">
        <f>INDEX('Exposure to credit risk'!$M$158:$V$177,MATCH('Direct validations'!G176,'Exposure to credit risk'!$M$158:$M$177,0),MATCH('Direct validations'!H176,'Exposure to credit risk'!$M$160:$V$160,0))</f>
        <v>0</v>
      </c>
      <c r="K176" s="493" t="s">
        <v>159</v>
      </c>
      <c r="L176" s="482" t="str">
        <f>'Financial Assets past due'!$C$17</f>
        <v>Deposits with ceding undertakings</v>
      </c>
      <c r="M176" s="482" t="str">
        <f>'Financial Assets past due'!$E$166</f>
        <v>Neither past due nor impaired assets</v>
      </c>
      <c r="N176" s="484">
        <f>INDEX('Financial Assets past due'!$B$165:$C$185,MATCH('Direct validations'!L176,'Financial Assets past due'!$C$165:$C$185,0),1)</f>
        <v>9</v>
      </c>
      <c r="O176" s="484" t="str">
        <f>HLOOKUP(M176,'Financial Assets past due'!$B$166:$I$168,3,FALSE)</f>
        <v>AJ</v>
      </c>
      <c r="P176" s="485">
        <f>INDEX('Financial Assets past due'!$B$165:$I$185,MATCH('Direct validations'!N176,'Financial Assets past due'!$B$165:$B$185,0),MATCH('Direct validations'!O176,'Financial Assets past due'!$B$168:$I$168,0))</f>
        <v>0</v>
      </c>
      <c r="Q176" s="485">
        <f>INDEX('Financial Assets past due'!$K$165:$R$185,MATCH('Direct validations'!N176,'Financial Assets past due'!$K$165:$K$185,0),MATCH('Direct validations'!O176,'Financial Assets past due'!$K$168:$R$168,0))</f>
        <v>0</v>
      </c>
      <c r="R176" s="482" t="str">
        <f t="shared" si="58"/>
        <v>Pass</v>
      </c>
      <c r="S176" s="494" t="str">
        <f t="shared" si="59"/>
        <v>Pass</v>
      </c>
      <c r="T176" s="482" t="s">
        <v>69</v>
      </c>
      <c r="U176" s="482">
        <f t="shared" si="60"/>
        <v>0</v>
      </c>
      <c r="V176" s="494">
        <f t="shared" si="61"/>
        <v>0</v>
      </c>
    </row>
    <row r="177" spans="4:22" x14ac:dyDescent="0.2">
      <c r="D177" s="490"/>
      <c r="I177" s="485"/>
      <c r="J177" s="485"/>
      <c r="P177" s="485"/>
      <c r="Q177" s="485"/>
      <c r="R177" s="482"/>
      <c r="S177" s="494"/>
      <c r="U177" s="482"/>
      <c r="V177" s="494"/>
    </row>
    <row r="178" spans="4:22" ht="15" x14ac:dyDescent="0.25">
      <c r="D178" s="497" t="s">
        <v>15</v>
      </c>
      <c r="E178" s="482" t="str">
        <f>'Exposure to credit risk'!$C$17</f>
        <v>Reinsurers’ share of claims outstanding</v>
      </c>
      <c r="F178" s="482" t="str">
        <f>'Exposure to credit risk'!$K$5</f>
        <v>Total </v>
      </c>
      <c r="G178" s="484">
        <f>INDEX('Exposure to credit risk'!$B$4:$C$23,MATCH('Direct validations'!E178,'Exposure to credit risk'!$C$4:$C$23,0),1)</f>
        <v>10</v>
      </c>
      <c r="H178" s="484" t="str">
        <f>HLOOKUP(F178,'Exposure to credit risk'!$B$5:$K$6,2,FALSE)</f>
        <v>G</v>
      </c>
      <c r="I178" s="485">
        <f>INDEX('Exposure to credit risk'!$B$4:$K$23,MATCH('Direct validations'!G178,'Exposure to credit risk'!$B$4:$B$23,0),MATCH('Direct validations'!H178,'Exposure to credit risk'!$B$6:$K$6,0))</f>
        <v>0</v>
      </c>
      <c r="J178" s="485">
        <f>INDEX('Exposure to credit risk'!$M$4:$V$23,MATCH('Direct validations'!G178,'Exposure to credit risk'!$M$4:$M$23,0),MATCH('Direct validations'!H178,'Exposure to credit risk'!$M$6:$V$6,0))</f>
        <v>0</v>
      </c>
      <c r="K178" s="493" t="s">
        <v>159</v>
      </c>
      <c r="L178" s="482" t="str">
        <f>'Financial Assets past due'!$C$18</f>
        <v>Reinsurers’ share of claims outstanding</v>
      </c>
      <c r="M178" s="482" t="str">
        <f>'Financial Assets past due'!$E$5</f>
        <v>Neither past due nor impaired assets</v>
      </c>
      <c r="N178" s="484">
        <f>INDEX('Financial Assets past due'!$B$4:$C$24,MATCH('Direct validations'!L178,'Financial Assets past due'!$C$4:$C$24,0),1)</f>
        <v>10</v>
      </c>
      <c r="O178" s="484" t="str">
        <f>HLOOKUP(M178,'Financial Assets past due'!$B$5:$I$7,3,FALSE)</f>
        <v>A</v>
      </c>
      <c r="P178" s="485">
        <f>INDEX('Financial Assets past due'!$B$4:$I$24,MATCH('Direct validations'!N178,'Financial Assets past due'!$B$4:$B$24,0),MATCH('Direct validations'!O178,'Financial Assets past due'!$B$7:$I$7,0))</f>
        <v>0</v>
      </c>
      <c r="Q178" s="485">
        <f>INDEX('Financial Assets past due'!$K$4:$R$24,MATCH('Direct validations'!N178,'Financial Assets past due'!$K$4:$K$24,0),MATCH('Direct validations'!O178,'Financial Assets past due'!$K$7:$R$7,0))</f>
        <v>0</v>
      </c>
      <c r="R178" s="482" t="str">
        <f t="shared" ref="R178:R185" si="62">IF($T178="No",IF(I178=P178,"Pass","Fail"),IF(I178+P178=0,"Pass","Fail"))</f>
        <v>Pass</v>
      </c>
      <c r="S178" s="494" t="str">
        <f t="shared" ref="S178:S185" si="63">IF($T178="No",IF(J178=Q178,"Pass","Fail"),IF(J178+Q178=0,"Pass","Fail"))</f>
        <v>Pass</v>
      </c>
      <c r="T178" s="482" t="s">
        <v>69</v>
      </c>
      <c r="U178" s="482">
        <f t="shared" ref="U178:V185" si="64">IF(R178="Pass",0,1)</f>
        <v>0</v>
      </c>
      <c r="V178" s="494">
        <f t="shared" si="64"/>
        <v>0</v>
      </c>
    </row>
    <row r="179" spans="4:22" ht="15" x14ac:dyDescent="0.25">
      <c r="D179" s="497" t="s">
        <v>15</v>
      </c>
      <c r="E179" s="482" t="str">
        <f>'Exposure to credit risk'!$C$39</f>
        <v>Reinsurers’ share of claims outstanding</v>
      </c>
      <c r="F179" s="482" t="str">
        <f>'Exposure to credit risk'!$K$27</f>
        <v>Total </v>
      </c>
      <c r="G179" s="484">
        <f>INDEX('Exposure to credit risk'!$B$26:$C$45,MATCH('Direct validations'!E179,'Exposure to credit risk'!$C$26:$C$45,0),1)</f>
        <v>10</v>
      </c>
      <c r="H179" s="484" t="str">
        <f>HLOOKUP(F179,'Exposure to credit risk'!$B$27:$K$28,2,FALSE)</f>
        <v>N</v>
      </c>
      <c r="I179" s="485">
        <f>INDEX('Exposure to credit risk'!$B$26:$K$45,MATCH('Direct validations'!G179,'Exposure to credit risk'!$B$26:$B$45,0),MATCH('Direct validations'!H179,'Exposure to credit risk'!$B$28:$K$28,0))</f>
        <v>0</v>
      </c>
      <c r="J179" s="485">
        <f>INDEX('Exposure to credit risk'!$M$26:$V$45,MATCH('Direct validations'!G179,'Exposure to credit risk'!$M$26:$M$45,0),MATCH('Direct validations'!H179,'Exposure to credit risk'!$M$28:$V$28,0))</f>
        <v>0</v>
      </c>
      <c r="K179" s="493" t="s">
        <v>159</v>
      </c>
      <c r="L179" s="482" t="str">
        <f>'Financial Assets past due'!$C$41</f>
        <v>Reinsurers’ share of claims outstanding</v>
      </c>
      <c r="M179" s="482" t="str">
        <f>'Financial Assets past due'!$E$28</f>
        <v>Neither past due nor impaired assets</v>
      </c>
      <c r="N179" s="484">
        <f>INDEX('Financial Assets past due'!$B$27:$C$47,MATCH('Direct validations'!L179,'Financial Assets past due'!$C$27:$C$47,0),1)</f>
        <v>10</v>
      </c>
      <c r="O179" s="484" t="str">
        <f>HLOOKUP(M179,'Financial Assets past due'!$B$28:$I$30,3,FALSE)</f>
        <v>F</v>
      </c>
      <c r="P179" s="485">
        <f>INDEX('Financial Assets past due'!$B$27:$I$47,MATCH('Direct validations'!N179,'Financial Assets past due'!$B$27:$B$47,0),MATCH('Direct validations'!O179,'Financial Assets past due'!$B$30:$I$30,0))</f>
        <v>0</v>
      </c>
      <c r="Q179" s="485">
        <f>INDEX('Financial Assets past due'!$K$27:$R$47,MATCH('Direct validations'!N179,'Financial Assets past due'!$K$27:$K$47,0),MATCH('Direct validations'!O179,'Financial Assets past due'!$K$30:$R$30,0))</f>
        <v>0</v>
      </c>
      <c r="R179" s="482" t="str">
        <f t="shared" si="62"/>
        <v>Pass</v>
      </c>
      <c r="S179" s="494" t="str">
        <f t="shared" si="63"/>
        <v>Pass</v>
      </c>
      <c r="T179" s="482" t="s">
        <v>69</v>
      </c>
      <c r="U179" s="482">
        <f t="shared" si="64"/>
        <v>0</v>
      </c>
      <c r="V179" s="494">
        <f t="shared" si="64"/>
        <v>0</v>
      </c>
    </row>
    <row r="180" spans="4:22" ht="15" x14ac:dyDescent="0.25">
      <c r="D180" s="497" t="s">
        <v>15</v>
      </c>
      <c r="E180" s="482" t="str">
        <f>'Exposure to credit risk'!$C$61</f>
        <v>Reinsurers’ share of claims outstanding</v>
      </c>
      <c r="F180" s="482" t="str">
        <f>'Exposure to credit risk'!$K$49</f>
        <v>Total </v>
      </c>
      <c r="G180" s="484">
        <f>INDEX('Exposure to credit risk'!$B$48:$C$67,MATCH('Direct validations'!E180,'Exposure to credit risk'!$C$48:$C$67,0),1)</f>
        <v>10</v>
      </c>
      <c r="H180" s="484" t="str">
        <f>HLOOKUP(F180,'Exposure to credit risk'!$B$49:$K$50,2,FALSE)</f>
        <v>U</v>
      </c>
      <c r="I180" s="485">
        <f>INDEX('Exposure to credit risk'!$B$48:$K$67,MATCH('Direct validations'!G180,'Exposure to credit risk'!$B$48:$B$67,0),MATCH('Direct validations'!H180,'Exposure to credit risk'!$B$50:$K$50,0))</f>
        <v>0</v>
      </c>
      <c r="J180" s="485">
        <f>INDEX('Exposure to credit risk'!$M$48:$V$67,MATCH('Direct validations'!G180,'Exposure to credit risk'!$M$48:$M$67,0),MATCH('Direct validations'!H180,'Exposure to credit risk'!$M$50:$V$50,0))</f>
        <v>0</v>
      </c>
      <c r="K180" s="493" t="s">
        <v>159</v>
      </c>
      <c r="L180" s="482" t="str">
        <f>'Financial Assets past due'!$C$64</f>
        <v>Reinsurers’ share of claims outstanding</v>
      </c>
      <c r="M180" s="482" t="str">
        <f>'Financial Assets past due'!$E$51</f>
        <v>Neither past due nor impaired assets</v>
      </c>
      <c r="N180" s="484">
        <f>INDEX('Financial Assets past due'!$B$50:$C$70,MATCH('Direct validations'!L180,'Financial Assets past due'!$C$50:$C$70,0),1)</f>
        <v>10</v>
      </c>
      <c r="O180" s="484" t="str">
        <f>HLOOKUP(M180,'Financial Assets past due'!$B$51:$I$53,3,FALSE)</f>
        <v>K</v>
      </c>
      <c r="P180" s="485">
        <f>INDEX('Financial Assets past due'!$B$50:$I$70,MATCH('Direct validations'!N180,'Financial Assets past due'!$B$50:$B$70,0),MATCH('Direct validations'!O180,'Financial Assets past due'!$B$53:$I$53,0))</f>
        <v>0</v>
      </c>
      <c r="Q180" s="485">
        <f>INDEX('Financial Assets past due'!$K$50:$R$70,MATCH('Direct validations'!N180,'Financial Assets past due'!$K$50:$K$70,0),MATCH('Direct validations'!O180,'Financial Assets past due'!$K$53:$R$53,0))</f>
        <v>0</v>
      </c>
      <c r="R180" s="482" t="str">
        <f t="shared" si="62"/>
        <v>Pass</v>
      </c>
      <c r="S180" s="494" t="str">
        <f t="shared" si="63"/>
        <v>Pass</v>
      </c>
      <c r="T180" s="482" t="s">
        <v>69</v>
      </c>
      <c r="U180" s="482">
        <f t="shared" si="64"/>
        <v>0</v>
      </c>
      <c r="V180" s="494">
        <f t="shared" si="64"/>
        <v>0</v>
      </c>
    </row>
    <row r="181" spans="4:22" ht="15" x14ac:dyDescent="0.25">
      <c r="D181" s="497" t="s">
        <v>15</v>
      </c>
      <c r="E181" s="482" t="str">
        <f>'Exposure to credit risk'!$C$83</f>
        <v>Reinsurers’ share of claims outstanding</v>
      </c>
      <c r="F181" s="482" t="str">
        <f>'Exposure to credit risk'!$K$71</f>
        <v>Total </v>
      </c>
      <c r="G181" s="484">
        <f>INDEX('Exposure to credit risk'!$B$70:$C$89,MATCH('Direct validations'!E181,'Exposure to credit risk'!$C$70:$C$89,0),1)</f>
        <v>10</v>
      </c>
      <c r="H181" s="484" t="str">
        <f>HLOOKUP(F181,'Exposure to credit risk'!$B$71:$K$72,2,FALSE)</f>
        <v>AB</v>
      </c>
      <c r="I181" s="485">
        <f>INDEX('Exposure to credit risk'!$B$70:$K$89,MATCH('Direct validations'!G181,'Exposure to credit risk'!$B$70:$B$89,0),MATCH('Direct validations'!H181,'Exposure to credit risk'!$B$72:$K$72,0))</f>
        <v>0</v>
      </c>
      <c r="J181" s="485">
        <f>INDEX('Exposure to credit risk'!$M$70:$V$89,MATCH('Direct validations'!G181,'Exposure to credit risk'!$M$70:$M$89,0),MATCH('Direct validations'!H181,'Exposure to credit risk'!$M$72:$V$72,0))</f>
        <v>0</v>
      </c>
      <c r="K181" s="493" t="s">
        <v>159</v>
      </c>
      <c r="L181" s="482" t="str">
        <f>'Financial Assets past due'!$C$87</f>
        <v>Reinsurers’ share of claims outstanding</v>
      </c>
      <c r="M181" s="482" t="str">
        <f>'Financial Assets past due'!$E$74</f>
        <v>Neither past due nor impaired assets</v>
      </c>
      <c r="N181" s="484">
        <f>INDEX('Financial Assets past due'!$B$73:$C$93,MATCH('Direct validations'!L181,'Financial Assets past due'!$C$73:$C$93,0),1)</f>
        <v>10</v>
      </c>
      <c r="O181" s="484" t="str">
        <f>HLOOKUP(M181,'Financial Assets past due'!$B$74:$I$76,3,FALSE)</f>
        <v>P</v>
      </c>
      <c r="P181" s="485">
        <f>INDEX('Financial Assets past due'!$B$73:$I$93,MATCH('Direct validations'!N181,'Financial Assets past due'!$B$73:$B$93,0),MATCH('Direct validations'!O181,'Financial Assets past due'!$B$76:$I$76,0))</f>
        <v>0</v>
      </c>
      <c r="Q181" s="485">
        <f>INDEX('Financial Assets past due'!$K$73:$R$93,MATCH('Direct validations'!N181,'Financial Assets past due'!$K$73:$K$93,0),MATCH('Direct validations'!O181,'Financial Assets past due'!$K$76:$R$76,0))</f>
        <v>0</v>
      </c>
      <c r="R181" s="482" t="str">
        <f t="shared" si="62"/>
        <v>Pass</v>
      </c>
      <c r="S181" s="494" t="str">
        <f t="shared" si="63"/>
        <v>Pass</v>
      </c>
      <c r="T181" s="482" t="s">
        <v>69</v>
      </c>
      <c r="U181" s="482">
        <f t="shared" si="64"/>
        <v>0</v>
      </c>
      <c r="V181" s="494">
        <f t="shared" si="64"/>
        <v>0</v>
      </c>
    </row>
    <row r="182" spans="4:22" ht="15" x14ac:dyDescent="0.25">
      <c r="D182" s="497" t="s">
        <v>15</v>
      </c>
      <c r="E182" s="482" t="str">
        <f>'Exposure to credit risk'!$C$105</f>
        <v>Reinsurers’ share of claims outstanding</v>
      </c>
      <c r="F182" s="482" t="str">
        <f>'Exposure to credit risk'!$K$93</f>
        <v>Total </v>
      </c>
      <c r="G182" s="484">
        <f>INDEX('Exposure to credit risk'!$B$92:$C$111,MATCH('Direct validations'!E182,'Exposure to credit risk'!$C$92:$C$111,0),1)</f>
        <v>10</v>
      </c>
      <c r="H182" s="484" t="str">
        <f>HLOOKUP(F182,'Exposure to credit risk'!$B$93:$K$94,2,FALSE)</f>
        <v>AI</v>
      </c>
      <c r="I182" s="485">
        <f>INDEX('Exposure to credit risk'!$B$92:$K$111,MATCH('Direct validations'!G182,'Exposure to credit risk'!$B$92:$B$111,0),MATCH('Direct validations'!H182,'Exposure to credit risk'!$B$94:$K$94,0))</f>
        <v>0</v>
      </c>
      <c r="J182" s="485">
        <f>INDEX('Exposure to credit risk'!$M$92:$V$111,MATCH('Direct validations'!G182,'Exposure to credit risk'!$M$92:$M$111,0),MATCH('Direct validations'!H182,'Exposure to credit risk'!$M$94:$V$94,0))</f>
        <v>0</v>
      </c>
      <c r="K182" s="493" t="s">
        <v>159</v>
      </c>
      <c r="L182" s="482" t="str">
        <f>'Financial Assets past due'!$C$110</f>
        <v>Reinsurers’ share of claims outstanding</v>
      </c>
      <c r="M182" s="482" t="str">
        <f>'Financial Assets past due'!$E$97</f>
        <v>Neither past due nor impaired assets</v>
      </c>
      <c r="N182" s="484">
        <f>INDEX('Financial Assets past due'!$B$96:$C$116,MATCH('Direct validations'!L182,'Financial Assets past due'!$C$96:$C$116,0),1)</f>
        <v>10</v>
      </c>
      <c r="O182" s="484" t="str">
        <f>HLOOKUP(M182,'Financial Assets past due'!$B$97:$I$99,3,FALSE)</f>
        <v>U</v>
      </c>
      <c r="P182" s="485">
        <f>INDEX('Financial Assets past due'!$B$96:$I$116,MATCH('Direct validations'!N182,'Financial Assets past due'!$B$96:$B$116,0),MATCH('Direct validations'!O182,'Financial Assets past due'!$B$99:$I$99,0))</f>
        <v>0</v>
      </c>
      <c r="Q182" s="485">
        <f>INDEX('Financial Assets past due'!$K$96:$R$116,MATCH('Direct validations'!N182,'Financial Assets past due'!$K$96:$K$116,0),MATCH('Direct validations'!O182,'Financial Assets past due'!$K$99:$R$99,0))</f>
        <v>0</v>
      </c>
      <c r="R182" s="482" t="str">
        <f t="shared" si="62"/>
        <v>Pass</v>
      </c>
      <c r="S182" s="494" t="str">
        <f t="shared" si="63"/>
        <v>Pass</v>
      </c>
      <c r="T182" s="482" t="s">
        <v>69</v>
      </c>
      <c r="U182" s="482">
        <f t="shared" si="64"/>
        <v>0</v>
      </c>
      <c r="V182" s="494">
        <f t="shared" si="64"/>
        <v>0</v>
      </c>
    </row>
    <row r="183" spans="4:22" ht="15" x14ac:dyDescent="0.25">
      <c r="D183" s="497" t="s">
        <v>15</v>
      </c>
      <c r="E183" s="482" t="str">
        <f>'Exposure to credit risk'!$C$127</f>
        <v>Reinsurers’ share of claims outstanding</v>
      </c>
      <c r="F183" s="482" t="str">
        <f>'Exposure to credit risk'!$K$115</f>
        <v>Total </v>
      </c>
      <c r="G183" s="484">
        <f>INDEX('Exposure to credit risk'!$B$114:$C$133,MATCH('Direct validations'!E183,'Exposure to credit risk'!$C$114:$C$133,0),1)</f>
        <v>10</v>
      </c>
      <c r="H183" s="484" t="str">
        <f>HLOOKUP(F183,'Exposure to credit risk'!$B$115:$K$116,2,FALSE)</f>
        <v>AP</v>
      </c>
      <c r="I183" s="485">
        <f>INDEX('Exposure to credit risk'!$B$114:$K$133,MATCH('Direct validations'!G183,'Exposure to credit risk'!$B$114:$B$133,0),MATCH('Direct validations'!H183,'Exposure to credit risk'!$B$116:$K$116,0))</f>
        <v>0</v>
      </c>
      <c r="J183" s="485">
        <f>INDEX('Exposure to credit risk'!$M$114:$V$133,MATCH('Direct validations'!G183,'Exposure to credit risk'!$M$114:$M$133,0),MATCH('Direct validations'!H183,'Exposure to credit risk'!$M$116:$V$116,0))</f>
        <v>0</v>
      </c>
      <c r="K183" s="493" t="s">
        <v>159</v>
      </c>
      <c r="L183" s="482" t="str">
        <f>'Financial Assets past due'!$C$133</f>
        <v>Reinsurers’ share of claims outstanding</v>
      </c>
      <c r="M183" s="482" t="str">
        <f>'Financial Assets past due'!$E$120</f>
        <v>Neither past due nor impaired assets</v>
      </c>
      <c r="N183" s="484">
        <f>INDEX('Financial Assets past due'!$B$119:$C$139,MATCH('Direct validations'!L183,'Financial Assets past due'!$C$119:$C$139,0),1)</f>
        <v>10</v>
      </c>
      <c r="O183" s="484" t="str">
        <f>HLOOKUP(M183,'Financial Assets past due'!$B$120:$I$122,3,FALSE)</f>
        <v>Z</v>
      </c>
      <c r="P183" s="485">
        <f>INDEX('Financial Assets past due'!$B$119:$I$139,MATCH('Direct validations'!N183,'Financial Assets past due'!$B$119:$B$139,0),MATCH('Direct validations'!O183,'Financial Assets past due'!$B$122:$I$122,0))</f>
        <v>0</v>
      </c>
      <c r="Q183" s="485">
        <f>INDEX('Financial Assets past due'!$K$119:$R$139,MATCH('Direct validations'!N183,'Financial Assets past due'!$K$119:$K$139,0),MATCH('Direct validations'!O183,'Financial Assets past due'!$K$122:$R$122,0))</f>
        <v>0</v>
      </c>
      <c r="R183" s="482" t="str">
        <f t="shared" si="62"/>
        <v>Pass</v>
      </c>
      <c r="S183" s="494" t="str">
        <f t="shared" si="63"/>
        <v>Pass</v>
      </c>
      <c r="T183" s="482" t="s">
        <v>69</v>
      </c>
      <c r="U183" s="482">
        <f t="shared" si="64"/>
        <v>0</v>
      </c>
      <c r="V183" s="494">
        <f t="shared" si="64"/>
        <v>0</v>
      </c>
    </row>
    <row r="184" spans="4:22" ht="15" x14ac:dyDescent="0.25">
      <c r="D184" s="497" t="s">
        <v>15</v>
      </c>
      <c r="E184" s="482" t="str">
        <f>'Exposure to credit risk'!$C$149</f>
        <v>Reinsurers’ share of claims outstanding</v>
      </c>
      <c r="F184" s="482" t="str">
        <f>'Exposure to credit risk'!$K$137</f>
        <v>Total </v>
      </c>
      <c r="G184" s="484">
        <f>INDEX('Exposure to credit risk'!$B$136:$C$155,MATCH('Direct validations'!E184,'Exposure to credit risk'!$C$136:$C$155,0),1)</f>
        <v>10</v>
      </c>
      <c r="H184" s="484" t="str">
        <f>HLOOKUP(F184,'Exposure to credit risk'!$B$137:$K$138,2,FALSE)</f>
        <v>AW</v>
      </c>
      <c r="I184" s="485">
        <f>INDEX('Exposure to credit risk'!$B$136:$K$155,MATCH('Direct validations'!G184,'Exposure to credit risk'!$B$136:$B$155,0),MATCH('Direct validations'!H184,'Exposure to credit risk'!$B$138:$K$138,0))</f>
        <v>0</v>
      </c>
      <c r="J184" s="485">
        <f>INDEX('Exposure to credit risk'!$M$136:$V$155,MATCH('Direct validations'!G184,'Exposure to credit risk'!$M$136:$M$155,0),MATCH('Direct validations'!H184,'Exposure to credit risk'!$M$138:$V$138,0))</f>
        <v>0</v>
      </c>
      <c r="K184" s="493" t="s">
        <v>159</v>
      </c>
      <c r="L184" s="482" t="str">
        <f>'Financial Assets past due'!$C$156</f>
        <v>Reinsurers’ share of claims outstanding</v>
      </c>
      <c r="M184" s="482" t="str">
        <f>'Financial Assets past due'!$E$143</f>
        <v>Neither past due nor impaired assets</v>
      </c>
      <c r="N184" s="484">
        <f>INDEX('Financial Assets past due'!$B$142:$C$162,MATCH('Direct validations'!L184,'Financial Assets past due'!$C$142:$C$162,0),1)</f>
        <v>10</v>
      </c>
      <c r="O184" s="484" t="str">
        <f>HLOOKUP(M184,'Financial Assets past due'!$B$143:$I$145,3,FALSE)</f>
        <v>AE</v>
      </c>
      <c r="P184" s="485">
        <f>INDEX('Financial Assets past due'!$B$142:$I$162,MATCH('Direct validations'!N184,'Financial Assets past due'!$B$142:$B$162,0),MATCH('Direct validations'!O184,'Financial Assets past due'!$B$145:$I$145,0))</f>
        <v>0</v>
      </c>
      <c r="Q184" s="485">
        <f>INDEX('Financial Assets past due'!$K$142:$R$162,MATCH('Direct validations'!N184,'Financial Assets past due'!$K$142:$K$162,0),MATCH('Direct validations'!O184,'Financial Assets past due'!$K$145:$R$145,0))</f>
        <v>0</v>
      </c>
      <c r="R184" s="482" t="str">
        <f t="shared" si="62"/>
        <v>Pass</v>
      </c>
      <c r="S184" s="494" t="str">
        <f t="shared" si="63"/>
        <v>Pass</v>
      </c>
      <c r="T184" s="482" t="s">
        <v>69</v>
      </c>
      <c r="U184" s="482">
        <f t="shared" si="64"/>
        <v>0</v>
      </c>
      <c r="V184" s="494">
        <f t="shared" si="64"/>
        <v>0</v>
      </c>
    </row>
    <row r="185" spans="4:22" ht="15" x14ac:dyDescent="0.25">
      <c r="D185" s="497" t="s">
        <v>15</v>
      </c>
      <c r="E185" s="482" t="str">
        <f>'Exposure to credit risk'!$C$171</f>
        <v>Reinsurers’ share of claims outstanding</v>
      </c>
      <c r="F185" s="482" t="str">
        <f>'Exposure to credit risk'!$K$159</f>
        <v>Total </v>
      </c>
      <c r="G185" s="484">
        <f>INDEX('Exposure to credit risk'!$B$158:$C$177,MATCH('Direct validations'!E185,'Exposure to credit risk'!$C$158:$C$177,0),1)</f>
        <v>10</v>
      </c>
      <c r="H185" s="484" t="str">
        <f>HLOOKUP(F185,'Exposure to credit risk'!$B$159:$K$160,2,FALSE)</f>
        <v>AAD</v>
      </c>
      <c r="I185" s="485">
        <f>INDEX('Exposure to credit risk'!$B$158:$K$177,MATCH('Direct validations'!G185,'Exposure to credit risk'!$B$158:$B$177,0),MATCH('Direct validations'!H185,'Exposure to credit risk'!$B$160:$K$160,0))</f>
        <v>0</v>
      </c>
      <c r="J185" s="485">
        <f>INDEX('Exposure to credit risk'!$M$158:$V$177,MATCH('Direct validations'!G185,'Exposure to credit risk'!$M$158:$M$177,0),MATCH('Direct validations'!H185,'Exposure to credit risk'!$M$160:$V$160,0))</f>
        <v>0</v>
      </c>
      <c r="K185" s="493" t="s">
        <v>159</v>
      </c>
      <c r="L185" s="482" t="str">
        <f>'Financial Assets past due'!$C$179</f>
        <v>Reinsurers’ share of claims outstanding</v>
      </c>
      <c r="M185" s="482" t="str">
        <f>'Financial Assets past due'!$E$166</f>
        <v>Neither past due nor impaired assets</v>
      </c>
      <c r="N185" s="484">
        <f>INDEX('Financial Assets past due'!$B$165:$C$185,MATCH('Direct validations'!L185,'Financial Assets past due'!$C$165:$C$185,0),1)</f>
        <v>10</v>
      </c>
      <c r="O185" s="484" t="str">
        <f>HLOOKUP(M185,'Financial Assets past due'!$B$166:$I$168,3,FALSE)</f>
        <v>AJ</v>
      </c>
      <c r="P185" s="485">
        <f>INDEX('Financial Assets past due'!$B$165:$I$185,MATCH('Direct validations'!N185,'Financial Assets past due'!$B$165:$B$185,0),MATCH('Direct validations'!O185,'Financial Assets past due'!$B$168:$I$168,0))</f>
        <v>0</v>
      </c>
      <c r="Q185" s="485">
        <f>INDEX('Financial Assets past due'!$K$165:$R$185,MATCH('Direct validations'!N185,'Financial Assets past due'!$K$165:$K$185,0),MATCH('Direct validations'!O185,'Financial Assets past due'!$K$168:$R$168,0))</f>
        <v>0</v>
      </c>
      <c r="R185" s="482" t="str">
        <f t="shared" si="62"/>
        <v>Pass</v>
      </c>
      <c r="S185" s="494" t="str">
        <f t="shared" si="63"/>
        <v>Pass</v>
      </c>
      <c r="T185" s="482" t="s">
        <v>69</v>
      </c>
      <c r="U185" s="482">
        <f t="shared" si="64"/>
        <v>0</v>
      </c>
      <c r="V185" s="494">
        <f t="shared" si="64"/>
        <v>0</v>
      </c>
    </row>
    <row r="186" spans="4:22" x14ac:dyDescent="0.2">
      <c r="D186" s="490"/>
      <c r="I186" s="485"/>
      <c r="J186" s="485"/>
      <c r="P186" s="485"/>
      <c r="Q186" s="485"/>
      <c r="R186" s="482"/>
      <c r="S186" s="494"/>
      <c r="U186" s="482"/>
      <c r="V186" s="494"/>
    </row>
    <row r="187" spans="4:22" ht="15" x14ac:dyDescent="0.25">
      <c r="D187" s="497" t="s">
        <v>15</v>
      </c>
      <c r="E187" s="482" t="str">
        <f>'Exposure to credit risk'!$C$18</f>
        <v>Debtors arising out of direct insurance operations</v>
      </c>
      <c r="F187" s="482" t="str">
        <f>'Exposure to credit risk'!$K$5</f>
        <v>Total </v>
      </c>
      <c r="G187" s="484">
        <f>INDEX('Exposure to credit risk'!$B$4:$C$23,MATCH('Direct validations'!E187,'Exposure to credit risk'!$C$4:$C$23,0),1)</f>
        <v>11</v>
      </c>
      <c r="H187" s="484" t="str">
        <f>HLOOKUP(F187,'Exposure to credit risk'!$B$5:$K$6,2,FALSE)</f>
        <v>G</v>
      </c>
      <c r="I187" s="485">
        <f>INDEX('Exposure to credit risk'!$B$4:$K$23,MATCH('Direct validations'!G187,'Exposure to credit risk'!$B$4:$B$23,0),MATCH('Direct validations'!H187,'Exposure to credit risk'!$B$6:$K$6,0))</f>
        <v>0</v>
      </c>
      <c r="J187" s="485">
        <f>INDEX('Exposure to credit risk'!$M$4:$V$23,MATCH('Direct validations'!G187,'Exposure to credit risk'!$M$4:$M$23,0),MATCH('Direct validations'!H187,'Exposure to credit risk'!$M$6:$V$6,0))</f>
        <v>0</v>
      </c>
      <c r="K187" s="493" t="s">
        <v>159</v>
      </c>
      <c r="L187" s="482" t="str">
        <f>'Financial Assets past due'!$C$19</f>
        <v>Debtors arising out of direct insurance operations</v>
      </c>
      <c r="M187" s="482" t="str">
        <f>'Financial Assets past due'!$E$5</f>
        <v>Neither past due nor impaired assets</v>
      </c>
      <c r="N187" s="484">
        <f>INDEX('Financial Assets past due'!$B$4:$C$24,MATCH('Direct validations'!L187,'Financial Assets past due'!$C$4:$C$24,0),1)</f>
        <v>11</v>
      </c>
      <c r="O187" s="484" t="str">
        <f>HLOOKUP(M187,'Financial Assets past due'!$B$5:$I$7,3,FALSE)</f>
        <v>A</v>
      </c>
      <c r="P187" s="485">
        <f>INDEX('Financial Assets past due'!$B$4:$I$24,MATCH('Direct validations'!N187,'Financial Assets past due'!$B$4:$B$24,0),MATCH('Direct validations'!O187,'Financial Assets past due'!$B$7:$I$7,0))</f>
        <v>0</v>
      </c>
      <c r="Q187" s="485">
        <f>INDEX('Financial Assets past due'!$K$4:$R$24,MATCH('Direct validations'!N187,'Financial Assets past due'!$K$4:$K$24,0),MATCH('Direct validations'!O187,'Financial Assets past due'!$K$7:$R$7,0))</f>
        <v>0</v>
      </c>
      <c r="R187" s="482" t="str">
        <f t="shared" ref="R187:R194" si="65">IF($T187="No",IF(I187=P187,"Pass","Fail"),IF(I187+P187=0,"Pass","Fail"))</f>
        <v>Pass</v>
      </c>
      <c r="S187" s="494" t="str">
        <f t="shared" ref="S187:S194" si="66">IF($T187="No",IF(J187=Q187,"Pass","Fail"),IF(J187+Q187=0,"Pass","Fail"))</f>
        <v>Pass</v>
      </c>
      <c r="T187" s="482" t="s">
        <v>69</v>
      </c>
      <c r="U187" s="482">
        <f t="shared" ref="U187:V194" si="67">IF(R187="Pass",0,1)</f>
        <v>0</v>
      </c>
      <c r="V187" s="494">
        <f t="shared" si="67"/>
        <v>0</v>
      </c>
    </row>
    <row r="188" spans="4:22" ht="15" x14ac:dyDescent="0.25">
      <c r="D188" s="497" t="s">
        <v>15</v>
      </c>
      <c r="E188" s="482" t="str">
        <f>'Exposure to credit risk'!$C$40</f>
        <v>Debtors arising out of direct insurance operations</v>
      </c>
      <c r="F188" s="482" t="str">
        <f>'Exposure to credit risk'!$K$27</f>
        <v>Total </v>
      </c>
      <c r="G188" s="484">
        <f>INDEX('Exposure to credit risk'!$B$26:$C$45,MATCH('Direct validations'!E188,'Exposure to credit risk'!$C$26:$C$45,0),1)</f>
        <v>11</v>
      </c>
      <c r="H188" s="484" t="str">
        <f>HLOOKUP(F188,'Exposure to credit risk'!$B$27:$K$28,2,FALSE)</f>
        <v>N</v>
      </c>
      <c r="I188" s="485">
        <f>INDEX('Exposure to credit risk'!$B$26:$K$45,MATCH('Direct validations'!G188,'Exposure to credit risk'!$B$26:$B$45,0),MATCH('Direct validations'!H188,'Exposure to credit risk'!$B$28:$K$28,0))</f>
        <v>0</v>
      </c>
      <c r="J188" s="485">
        <f>INDEX('Exposure to credit risk'!$M$26:$V$45,MATCH('Direct validations'!G188,'Exposure to credit risk'!$M$26:$M$45,0),MATCH('Direct validations'!H188,'Exposure to credit risk'!$M$28:$V$28,0))</f>
        <v>0</v>
      </c>
      <c r="K188" s="493" t="s">
        <v>159</v>
      </c>
      <c r="L188" s="482" t="str">
        <f>'Financial Assets past due'!$C$42</f>
        <v>Debtors arising out of direct insurance operations</v>
      </c>
      <c r="M188" s="482" t="str">
        <f>'Financial Assets past due'!$E$28</f>
        <v>Neither past due nor impaired assets</v>
      </c>
      <c r="N188" s="484">
        <f>INDEX('Financial Assets past due'!$B$27:$C$47,MATCH('Direct validations'!L188,'Financial Assets past due'!$C$27:$C$47,0),1)</f>
        <v>11</v>
      </c>
      <c r="O188" s="484" t="str">
        <f>HLOOKUP(M188,'Financial Assets past due'!$B$28:$I$30,3,FALSE)</f>
        <v>F</v>
      </c>
      <c r="P188" s="485">
        <f>INDEX('Financial Assets past due'!$B$27:$I$47,MATCH('Direct validations'!N188,'Financial Assets past due'!$B$27:$B$47,0),MATCH('Direct validations'!O188,'Financial Assets past due'!$B$30:$I$30,0))</f>
        <v>0</v>
      </c>
      <c r="Q188" s="485">
        <f>INDEX('Financial Assets past due'!$K$27:$R$47,MATCH('Direct validations'!N188,'Financial Assets past due'!$K$27:$K$47,0),MATCH('Direct validations'!O188,'Financial Assets past due'!$K$30:$R$30,0))</f>
        <v>0</v>
      </c>
      <c r="R188" s="482" t="str">
        <f t="shared" si="65"/>
        <v>Pass</v>
      </c>
      <c r="S188" s="494" t="str">
        <f t="shared" si="66"/>
        <v>Pass</v>
      </c>
      <c r="T188" s="482" t="s">
        <v>69</v>
      </c>
      <c r="U188" s="482">
        <f t="shared" si="67"/>
        <v>0</v>
      </c>
      <c r="V188" s="494">
        <f t="shared" si="67"/>
        <v>0</v>
      </c>
    </row>
    <row r="189" spans="4:22" ht="15" x14ac:dyDescent="0.25">
      <c r="D189" s="497" t="s">
        <v>15</v>
      </c>
      <c r="E189" s="482" t="str">
        <f>'Exposure to credit risk'!$C$62</f>
        <v>Debtors arising out of direct insurance operations</v>
      </c>
      <c r="F189" s="482" t="str">
        <f>'Exposure to credit risk'!$K$49</f>
        <v>Total </v>
      </c>
      <c r="G189" s="484">
        <f>INDEX('Exposure to credit risk'!$B$48:$C$67,MATCH('Direct validations'!E189,'Exposure to credit risk'!$C$48:$C$67,0),1)</f>
        <v>11</v>
      </c>
      <c r="H189" s="484" t="str">
        <f>HLOOKUP(F189,'Exposure to credit risk'!$B$49:$K$50,2,FALSE)</f>
        <v>U</v>
      </c>
      <c r="I189" s="485">
        <f>INDEX('Exposure to credit risk'!$B$48:$K$67,MATCH('Direct validations'!G189,'Exposure to credit risk'!$B$48:$B$67,0),MATCH('Direct validations'!H189,'Exposure to credit risk'!$B$50:$K$50,0))</f>
        <v>0</v>
      </c>
      <c r="J189" s="485">
        <f>INDEX('Exposure to credit risk'!$M$48:$V$67,MATCH('Direct validations'!G189,'Exposure to credit risk'!$M$48:$M$67,0),MATCH('Direct validations'!H189,'Exposure to credit risk'!$M$50:$V$50,0))</f>
        <v>0</v>
      </c>
      <c r="K189" s="493" t="s">
        <v>159</v>
      </c>
      <c r="L189" s="482" t="str">
        <f>'Financial Assets past due'!$C$65</f>
        <v>Debtors arising out of direct insurance operations</v>
      </c>
      <c r="M189" s="482" t="str">
        <f>'Financial Assets past due'!$E$51</f>
        <v>Neither past due nor impaired assets</v>
      </c>
      <c r="N189" s="484">
        <f>INDEX('Financial Assets past due'!$B$50:$C$70,MATCH('Direct validations'!L189,'Financial Assets past due'!$C$50:$C$70,0),1)</f>
        <v>11</v>
      </c>
      <c r="O189" s="484" t="str">
        <f>HLOOKUP(M189,'Financial Assets past due'!$B$51:$I$53,3,FALSE)</f>
        <v>K</v>
      </c>
      <c r="P189" s="485">
        <f>INDEX('Financial Assets past due'!$B$50:$I$70,MATCH('Direct validations'!N189,'Financial Assets past due'!$B$50:$B$70,0),MATCH('Direct validations'!O189,'Financial Assets past due'!$B$53:$I$53,0))</f>
        <v>0</v>
      </c>
      <c r="Q189" s="485">
        <f>INDEX('Financial Assets past due'!$K$50:$R$70,MATCH('Direct validations'!N189,'Financial Assets past due'!$K$50:$K$70,0),MATCH('Direct validations'!O189,'Financial Assets past due'!$K$53:$R$53,0))</f>
        <v>0</v>
      </c>
      <c r="R189" s="482" t="str">
        <f t="shared" si="65"/>
        <v>Pass</v>
      </c>
      <c r="S189" s="494" t="str">
        <f t="shared" si="66"/>
        <v>Pass</v>
      </c>
      <c r="T189" s="482" t="s">
        <v>69</v>
      </c>
      <c r="U189" s="482">
        <f t="shared" si="67"/>
        <v>0</v>
      </c>
      <c r="V189" s="494">
        <f t="shared" si="67"/>
        <v>0</v>
      </c>
    </row>
    <row r="190" spans="4:22" ht="15" x14ac:dyDescent="0.25">
      <c r="D190" s="497" t="s">
        <v>15</v>
      </c>
      <c r="E190" s="482" t="str">
        <f>'Exposure to credit risk'!$C$84</f>
        <v>Debtors arising out of direct insurance operations</v>
      </c>
      <c r="F190" s="482" t="str">
        <f>'Exposure to credit risk'!$K$71</f>
        <v>Total </v>
      </c>
      <c r="G190" s="484">
        <f>INDEX('Exposure to credit risk'!$B$70:$C$89,MATCH('Direct validations'!E190,'Exposure to credit risk'!$C$70:$C$89,0),1)</f>
        <v>11</v>
      </c>
      <c r="H190" s="484" t="str">
        <f>HLOOKUP(F190,'Exposure to credit risk'!$B$71:$K$72,2,FALSE)</f>
        <v>AB</v>
      </c>
      <c r="I190" s="485">
        <f>INDEX('Exposure to credit risk'!$B$70:$K$89,MATCH('Direct validations'!G190,'Exposure to credit risk'!$B$70:$B$89,0),MATCH('Direct validations'!H190,'Exposure to credit risk'!$B$72:$K$72,0))</f>
        <v>0</v>
      </c>
      <c r="J190" s="485">
        <f>INDEX('Exposure to credit risk'!$M$70:$V$89,MATCH('Direct validations'!G190,'Exposure to credit risk'!$M$70:$M$89,0),MATCH('Direct validations'!H190,'Exposure to credit risk'!$M$72:$V$72,0))</f>
        <v>0</v>
      </c>
      <c r="K190" s="493" t="s">
        <v>159</v>
      </c>
      <c r="L190" s="482" t="str">
        <f>'Financial Assets past due'!$C$88</f>
        <v>Debtors arising out of direct insurance operations</v>
      </c>
      <c r="M190" s="482" t="str">
        <f>'Financial Assets past due'!$E$74</f>
        <v>Neither past due nor impaired assets</v>
      </c>
      <c r="N190" s="484">
        <f>INDEX('Financial Assets past due'!$B$73:$C$93,MATCH('Direct validations'!L190,'Financial Assets past due'!$C$73:$C$93,0),1)</f>
        <v>11</v>
      </c>
      <c r="O190" s="484" t="str">
        <f>HLOOKUP(M190,'Financial Assets past due'!$B$74:$I$76,3,FALSE)</f>
        <v>P</v>
      </c>
      <c r="P190" s="485">
        <f>INDEX('Financial Assets past due'!$B$73:$I$93,MATCH('Direct validations'!N190,'Financial Assets past due'!$B$73:$B$93,0),MATCH('Direct validations'!O190,'Financial Assets past due'!$B$76:$I$76,0))</f>
        <v>0</v>
      </c>
      <c r="Q190" s="485">
        <f>INDEX('Financial Assets past due'!$K$73:$R$93,MATCH('Direct validations'!N190,'Financial Assets past due'!$K$73:$K$93,0),MATCH('Direct validations'!O190,'Financial Assets past due'!$K$76:$R$76,0))</f>
        <v>0</v>
      </c>
      <c r="R190" s="482" t="str">
        <f t="shared" si="65"/>
        <v>Pass</v>
      </c>
      <c r="S190" s="494" t="str">
        <f t="shared" si="66"/>
        <v>Pass</v>
      </c>
      <c r="T190" s="482" t="s">
        <v>69</v>
      </c>
      <c r="U190" s="482">
        <f t="shared" si="67"/>
        <v>0</v>
      </c>
      <c r="V190" s="494">
        <f t="shared" si="67"/>
        <v>0</v>
      </c>
    </row>
    <row r="191" spans="4:22" ht="15" x14ac:dyDescent="0.25">
      <c r="D191" s="497" t="s">
        <v>15</v>
      </c>
      <c r="E191" s="482" t="str">
        <f>'Exposure to credit risk'!$C$106</f>
        <v>Debtors arising out of direct insurance operations</v>
      </c>
      <c r="F191" s="482" t="str">
        <f>'Exposure to credit risk'!$K$93</f>
        <v>Total </v>
      </c>
      <c r="G191" s="484">
        <f>INDEX('Exposure to credit risk'!$B$92:$C$111,MATCH('Direct validations'!E191,'Exposure to credit risk'!$C$92:$C$111,0),1)</f>
        <v>11</v>
      </c>
      <c r="H191" s="484" t="str">
        <f>HLOOKUP(F191,'Exposure to credit risk'!$B$93:$K$94,2,FALSE)</f>
        <v>AI</v>
      </c>
      <c r="I191" s="485">
        <f>INDEX('Exposure to credit risk'!$B$92:$K$111,MATCH('Direct validations'!G191,'Exposure to credit risk'!$B$92:$B$111,0),MATCH('Direct validations'!H191,'Exposure to credit risk'!$B$94:$K$94,0))</f>
        <v>0</v>
      </c>
      <c r="J191" s="485">
        <f>INDEX('Exposure to credit risk'!$M$92:$V$111,MATCH('Direct validations'!G191,'Exposure to credit risk'!$M$92:$M$111,0),MATCH('Direct validations'!H191,'Exposure to credit risk'!$M$94:$V$94,0))</f>
        <v>0</v>
      </c>
      <c r="K191" s="493" t="s">
        <v>159</v>
      </c>
      <c r="L191" s="482" t="str">
        <f>'Financial Assets past due'!$C$111</f>
        <v>Debtors arising out of direct insurance operations</v>
      </c>
      <c r="M191" s="482" t="str">
        <f>'Financial Assets past due'!$E$97</f>
        <v>Neither past due nor impaired assets</v>
      </c>
      <c r="N191" s="484">
        <f>INDEX('Financial Assets past due'!$B$96:$C$116,MATCH('Direct validations'!L191,'Financial Assets past due'!$C$96:$C$116,0),1)</f>
        <v>11</v>
      </c>
      <c r="O191" s="484" t="str">
        <f>HLOOKUP(M191,'Financial Assets past due'!$B$97:$I$99,3,FALSE)</f>
        <v>U</v>
      </c>
      <c r="P191" s="485">
        <f>INDEX('Financial Assets past due'!$B$96:$I$116,MATCH('Direct validations'!N191,'Financial Assets past due'!$B$96:$B$116,0),MATCH('Direct validations'!O191,'Financial Assets past due'!$B$99:$I$99,0))</f>
        <v>0</v>
      </c>
      <c r="Q191" s="485">
        <f>INDEX('Financial Assets past due'!$K$96:$R$116,MATCH('Direct validations'!N191,'Financial Assets past due'!$K$96:$K$116,0),MATCH('Direct validations'!O191,'Financial Assets past due'!$K$99:$R$99,0))</f>
        <v>0</v>
      </c>
      <c r="R191" s="482" t="str">
        <f t="shared" si="65"/>
        <v>Pass</v>
      </c>
      <c r="S191" s="494" t="str">
        <f t="shared" si="66"/>
        <v>Pass</v>
      </c>
      <c r="T191" s="482" t="s">
        <v>69</v>
      </c>
      <c r="U191" s="482">
        <f t="shared" si="67"/>
        <v>0</v>
      </c>
      <c r="V191" s="494">
        <f t="shared" si="67"/>
        <v>0</v>
      </c>
    </row>
    <row r="192" spans="4:22" ht="15" x14ac:dyDescent="0.25">
      <c r="D192" s="497" t="s">
        <v>15</v>
      </c>
      <c r="E192" s="482" t="str">
        <f>'Exposure to credit risk'!$C$128</f>
        <v>Debtors arising out of direct insurance operations</v>
      </c>
      <c r="F192" s="482" t="str">
        <f>'Exposure to credit risk'!$K$115</f>
        <v>Total </v>
      </c>
      <c r="G192" s="484">
        <f>INDEX('Exposure to credit risk'!$B$114:$C$133,MATCH('Direct validations'!E192,'Exposure to credit risk'!$C$114:$C$133,0),1)</f>
        <v>11</v>
      </c>
      <c r="H192" s="484" t="str">
        <f>HLOOKUP(F192,'Exposure to credit risk'!$B$115:$K$116,2,FALSE)</f>
        <v>AP</v>
      </c>
      <c r="I192" s="485">
        <f>INDEX('Exposure to credit risk'!$B$114:$K$133,MATCH('Direct validations'!G192,'Exposure to credit risk'!$B$114:$B$133,0),MATCH('Direct validations'!H192,'Exposure to credit risk'!$B$116:$K$116,0))</f>
        <v>0</v>
      </c>
      <c r="J192" s="485">
        <f>INDEX('Exposure to credit risk'!$M$114:$V$133,MATCH('Direct validations'!G192,'Exposure to credit risk'!$M$114:$M$133,0),MATCH('Direct validations'!H192,'Exposure to credit risk'!$M$116:$V$116,0))</f>
        <v>0</v>
      </c>
      <c r="K192" s="493" t="s">
        <v>159</v>
      </c>
      <c r="L192" s="482" t="str">
        <f>'Financial Assets past due'!$C$134</f>
        <v>Debtors arising out of direct insurance operations</v>
      </c>
      <c r="M192" s="482" t="str">
        <f>'Financial Assets past due'!$E$120</f>
        <v>Neither past due nor impaired assets</v>
      </c>
      <c r="N192" s="484">
        <f>INDEX('Financial Assets past due'!$B$119:$C$139,MATCH('Direct validations'!L192,'Financial Assets past due'!$C$119:$C$139,0),1)</f>
        <v>11</v>
      </c>
      <c r="O192" s="484" t="str">
        <f>HLOOKUP(M192,'Financial Assets past due'!$B$120:$I$122,3,FALSE)</f>
        <v>Z</v>
      </c>
      <c r="P192" s="485">
        <f>INDEX('Financial Assets past due'!$B$119:$I$139,MATCH('Direct validations'!N192,'Financial Assets past due'!$B$119:$B$139,0),MATCH('Direct validations'!O192,'Financial Assets past due'!$B$122:$I$122,0))</f>
        <v>0</v>
      </c>
      <c r="Q192" s="485">
        <f>INDEX('Financial Assets past due'!$K$119:$R$139,MATCH('Direct validations'!N192,'Financial Assets past due'!$K$119:$K$139,0),MATCH('Direct validations'!O192,'Financial Assets past due'!$K$122:$R$122,0))</f>
        <v>0</v>
      </c>
      <c r="R192" s="482" t="str">
        <f t="shared" si="65"/>
        <v>Pass</v>
      </c>
      <c r="S192" s="494" t="str">
        <f t="shared" si="66"/>
        <v>Pass</v>
      </c>
      <c r="T192" s="482" t="s">
        <v>69</v>
      </c>
      <c r="U192" s="482">
        <f t="shared" si="67"/>
        <v>0</v>
      </c>
      <c r="V192" s="494">
        <f t="shared" si="67"/>
        <v>0</v>
      </c>
    </row>
    <row r="193" spans="4:22" ht="15" x14ac:dyDescent="0.25">
      <c r="D193" s="497" t="s">
        <v>15</v>
      </c>
      <c r="E193" s="482" t="str">
        <f>'Exposure to credit risk'!$C$150</f>
        <v>Debtors arising out of direct insurance operations</v>
      </c>
      <c r="F193" s="482" t="str">
        <f>'Exposure to credit risk'!$K$137</f>
        <v>Total </v>
      </c>
      <c r="G193" s="484">
        <f>INDEX('Exposure to credit risk'!$B$136:$C$155,MATCH('Direct validations'!E193,'Exposure to credit risk'!$C$136:$C$155,0),1)</f>
        <v>11</v>
      </c>
      <c r="H193" s="484" t="str">
        <f>HLOOKUP(F193,'Exposure to credit risk'!$B$137:$K$138,2,FALSE)</f>
        <v>AW</v>
      </c>
      <c r="I193" s="485">
        <f>INDEX('Exposure to credit risk'!$B$136:$K$155,MATCH('Direct validations'!G193,'Exposure to credit risk'!$B$136:$B$155,0),MATCH('Direct validations'!H193,'Exposure to credit risk'!$B$138:$K$138,0))</f>
        <v>0</v>
      </c>
      <c r="J193" s="485">
        <f>INDEX('Exposure to credit risk'!$M$136:$V$155,MATCH('Direct validations'!G193,'Exposure to credit risk'!$M$136:$M$155,0),MATCH('Direct validations'!H193,'Exposure to credit risk'!$M$138:$V$138,0))</f>
        <v>0</v>
      </c>
      <c r="K193" s="493" t="s">
        <v>159</v>
      </c>
      <c r="L193" s="482" t="str">
        <f>'Financial Assets past due'!$C$157</f>
        <v>Debtors arising out of direct insurance operations</v>
      </c>
      <c r="M193" s="482" t="str">
        <f>'Financial Assets past due'!$E$143</f>
        <v>Neither past due nor impaired assets</v>
      </c>
      <c r="N193" s="484">
        <f>INDEX('Financial Assets past due'!$B$142:$C$162,MATCH('Direct validations'!L193,'Financial Assets past due'!$C$142:$C$162,0),1)</f>
        <v>11</v>
      </c>
      <c r="O193" s="484" t="str">
        <f>HLOOKUP(M193,'Financial Assets past due'!$B$143:$I$145,3,FALSE)</f>
        <v>AE</v>
      </c>
      <c r="P193" s="485">
        <f>INDEX('Financial Assets past due'!$B$142:$I$162,MATCH('Direct validations'!N193,'Financial Assets past due'!$B$142:$B$162,0),MATCH('Direct validations'!O193,'Financial Assets past due'!$B$145:$I$145,0))</f>
        <v>0</v>
      </c>
      <c r="Q193" s="485">
        <f>INDEX('Financial Assets past due'!$K$142:$R$162,MATCH('Direct validations'!N193,'Financial Assets past due'!$K$142:$K$162,0),MATCH('Direct validations'!O193,'Financial Assets past due'!$K$145:$R$145,0))</f>
        <v>0</v>
      </c>
      <c r="R193" s="482" t="str">
        <f t="shared" si="65"/>
        <v>Pass</v>
      </c>
      <c r="S193" s="494" t="str">
        <f t="shared" si="66"/>
        <v>Pass</v>
      </c>
      <c r="T193" s="482" t="s">
        <v>69</v>
      </c>
      <c r="U193" s="482">
        <f t="shared" si="67"/>
        <v>0</v>
      </c>
      <c r="V193" s="494">
        <f t="shared" si="67"/>
        <v>0</v>
      </c>
    </row>
    <row r="194" spans="4:22" ht="15" x14ac:dyDescent="0.25">
      <c r="D194" s="497" t="s">
        <v>15</v>
      </c>
      <c r="E194" s="482" t="str">
        <f>'Exposure to credit risk'!$C$172</f>
        <v>Debtors arising out of direct insurance operations</v>
      </c>
      <c r="F194" s="482" t="str">
        <f>'Exposure to credit risk'!$K$159</f>
        <v>Total </v>
      </c>
      <c r="G194" s="484">
        <f>INDEX('Exposure to credit risk'!$B$158:$C$177,MATCH('Direct validations'!E194,'Exposure to credit risk'!$C$158:$C$177,0),1)</f>
        <v>11</v>
      </c>
      <c r="H194" s="484" t="str">
        <f>HLOOKUP(F194,'Exposure to credit risk'!$B$159:$K$160,2,FALSE)</f>
        <v>AAD</v>
      </c>
      <c r="I194" s="485">
        <f>INDEX('Exposure to credit risk'!$B$158:$K$177,MATCH('Direct validations'!G194,'Exposure to credit risk'!$B$158:$B$177,0),MATCH('Direct validations'!H194,'Exposure to credit risk'!$B$160:$K$160,0))</f>
        <v>0</v>
      </c>
      <c r="J194" s="485">
        <f>INDEX('Exposure to credit risk'!$M$158:$V$177,MATCH('Direct validations'!G194,'Exposure to credit risk'!$M$158:$M$177,0),MATCH('Direct validations'!H194,'Exposure to credit risk'!$M$160:$V$160,0))</f>
        <v>0</v>
      </c>
      <c r="K194" s="493" t="s">
        <v>159</v>
      </c>
      <c r="L194" s="482" t="str">
        <f>'Financial Assets past due'!$C$180</f>
        <v>Debtors arising out of direct insurance operations</v>
      </c>
      <c r="M194" s="482" t="str">
        <f>'Financial Assets past due'!$E$166</f>
        <v>Neither past due nor impaired assets</v>
      </c>
      <c r="N194" s="484">
        <f>INDEX('Financial Assets past due'!$B$165:$C$185,MATCH('Direct validations'!L194,'Financial Assets past due'!$C$165:$C$185,0),1)</f>
        <v>11</v>
      </c>
      <c r="O194" s="484" t="str">
        <f>HLOOKUP(M194,'Financial Assets past due'!$B$166:$I$168,3,FALSE)</f>
        <v>AJ</v>
      </c>
      <c r="P194" s="485">
        <f>INDEX('Financial Assets past due'!$B$165:$I$185,MATCH('Direct validations'!N194,'Financial Assets past due'!$B$165:$B$185,0),MATCH('Direct validations'!O194,'Financial Assets past due'!$B$168:$I$168,0))</f>
        <v>0</v>
      </c>
      <c r="Q194" s="485">
        <f>INDEX('Financial Assets past due'!$K$165:$R$185,MATCH('Direct validations'!N194,'Financial Assets past due'!$K$165:$K$185,0),MATCH('Direct validations'!O194,'Financial Assets past due'!$K$168:$R$168,0))</f>
        <v>0</v>
      </c>
      <c r="R194" s="482" t="str">
        <f t="shared" si="65"/>
        <v>Pass</v>
      </c>
      <c r="S194" s="494" t="str">
        <f t="shared" si="66"/>
        <v>Pass</v>
      </c>
      <c r="T194" s="482" t="s">
        <v>69</v>
      </c>
      <c r="U194" s="482">
        <f t="shared" si="67"/>
        <v>0</v>
      </c>
      <c r="V194" s="494">
        <f t="shared" si="67"/>
        <v>0</v>
      </c>
    </row>
    <row r="195" spans="4:22" x14ac:dyDescent="0.2">
      <c r="D195" s="490"/>
      <c r="I195" s="485"/>
      <c r="J195" s="485"/>
      <c r="P195" s="485"/>
      <c r="Q195" s="485"/>
      <c r="R195" s="482"/>
      <c r="S195" s="494"/>
      <c r="U195" s="482"/>
      <c r="V195" s="494"/>
    </row>
    <row r="196" spans="4:22" ht="15" x14ac:dyDescent="0.25">
      <c r="D196" s="497" t="s">
        <v>15</v>
      </c>
      <c r="E196" s="482" t="str">
        <f>'Exposure to credit risk'!$C$19</f>
        <v>Debtors arising out of reinsurance operations</v>
      </c>
      <c r="F196" s="482" t="str">
        <f>'Exposure to credit risk'!$K$5</f>
        <v>Total </v>
      </c>
      <c r="G196" s="484">
        <f>INDEX('Exposure to credit risk'!$B$4:$C$23,MATCH('Direct validations'!E196,'Exposure to credit risk'!$C$4:$C$23,0),1)</f>
        <v>12</v>
      </c>
      <c r="H196" s="484" t="str">
        <f>HLOOKUP(F196,'Exposure to credit risk'!$B$5:$K$6,2,FALSE)</f>
        <v>G</v>
      </c>
      <c r="I196" s="485">
        <f>INDEX('Exposure to credit risk'!$B$4:$K$23,MATCH('Direct validations'!G196,'Exposure to credit risk'!$B$4:$B$23,0),MATCH('Direct validations'!H196,'Exposure to credit risk'!$B$6:$K$6,0))</f>
        <v>0</v>
      </c>
      <c r="J196" s="485">
        <f>INDEX('Exposure to credit risk'!$M$4:$V$23,MATCH('Direct validations'!G196,'Exposure to credit risk'!$M$4:$M$23,0),MATCH('Direct validations'!H196,'Exposure to credit risk'!$M$6:$V$6,0))</f>
        <v>0</v>
      </c>
      <c r="K196" s="493" t="s">
        <v>159</v>
      </c>
      <c r="L196" s="482" t="str">
        <f>'Financial Assets past due'!$C$20</f>
        <v>Debtors arising out of reinsurance operations</v>
      </c>
      <c r="M196" s="482" t="str">
        <f>'Financial Assets past due'!$E$5</f>
        <v>Neither past due nor impaired assets</v>
      </c>
      <c r="N196" s="484">
        <f>INDEX('Financial Assets past due'!$B$4:$C$24,MATCH('Direct validations'!L196,'Financial Assets past due'!$C$4:$C$24,0),1)</f>
        <v>12</v>
      </c>
      <c r="O196" s="484" t="str">
        <f>HLOOKUP(M196,'Financial Assets past due'!$B$5:$I$7,3,FALSE)</f>
        <v>A</v>
      </c>
      <c r="P196" s="485">
        <f>INDEX('Financial Assets past due'!$B$4:$I$24,MATCH('Direct validations'!N196,'Financial Assets past due'!$B$4:$B$24,0),MATCH('Direct validations'!O196,'Financial Assets past due'!$B$7:$I$7,0))</f>
        <v>0</v>
      </c>
      <c r="Q196" s="485">
        <f>INDEX('Financial Assets past due'!$K$4:$R$24,MATCH('Direct validations'!N196,'Financial Assets past due'!$K$4:$K$24,0),MATCH('Direct validations'!O196,'Financial Assets past due'!$K$7:$R$7,0))</f>
        <v>0</v>
      </c>
      <c r="R196" s="482" t="str">
        <f t="shared" ref="R196:R203" si="68">IF($T196="No",IF(I196=P196,"Pass","Fail"),IF(I196+P196=0,"Pass","Fail"))</f>
        <v>Pass</v>
      </c>
      <c r="S196" s="494" t="str">
        <f t="shared" ref="S196:S203" si="69">IF($T196="No",IF(J196=Q196,"Pass","Fail"),IF(J196+Q196=0,"Pass","Fail"))</f>
        <v>Pass</v>
      </c>
      <c r="T196" s="482" t="s">
        <v>69</v>
      </c>
      <c r="U196" s="482">
        <f t="shared" ref="U196:V203" si="70">IF(R196="Pass",0,1)</f>
        <v>0</v>
      </c>
      <c r="V196" s="494">
        <f t="shared" si="70"/>
        <v>0</v>
      </c>
    </row>
    <row r="197" spans="4:22" ht="15" x14ac:dyDescent="0.25">
      <c r="D197" s="497" t="s">
        <v>15</v>
      </c>
      <c r="E197" s="482" t="str">
        <f>'Exposure to credit risk'!$C$41</f>
        <v>Debtors arising out of reinsurance operations</v>
      </c>
      <c r="F197" s="482" t="str">
        <f>'Exposure to credit risk'!$K$27</f>
        <v>Total </v>
      </c>
      <c r="G197" s="484">
        <f>INDEX('Exposure to credit risk'!$B$26:$C$45,MATCH('Direct validations'!E197,'Exposure to credit risk'!$C$26:$C$45,0),1)</f>
        <v>12</v>
      </c>
      <c r="H197" s="484" t="str">
        <f>HLOOKUP(F197,'Exposure to credit risk'!$B$27:$K$28,2,FALSE)</f>
        <v>N</v>
      </c>
      <c r="I197" s="485">
        <f>INDEX('Exposure to credit risk'!$B$26:$K$45,MATCH('Direct validations'!G197,'Exposure to credit risk'!$B$26:$B$45,0),MATCH('Direct validations'!H197,'Exposure to credit risk'!$B$28:$K$28,0))</f>
        <v>0</v>
      </c>
      <c r="J197" s="485">
        <f>INDEX('Exposure to credit risk'!$M$26:$V$45,MATCH('Direct validations'!G197,'Exposure to credit risk'!$M$26:$M$45,0),MATCH('Direct validations'!H197,'Exposure to credit risk'!$M$28:$V$28,0))</f>
        <v>0</v>
      </c>
      <c r="K197" s="493" t="s">
        <v>159</v>
      </c>
      <c r="L197" s="482" t="str">
        <f>'Financial Assets past due'!$C$43</f>
        <v>Debtors arising out of reinsurance operations</v>
      </c>
      <c r="M197" s="482" t="str">
        <f>'Financial Assets past due'!$E$28</f>
        <v>Neither past due nor impaired assets</v>
      </c>
      <c r="N197" s="484">
        <f>INDEX('Financial Assets past due'!$B$27:$C$47,MATCH('Direct validations'!L197,'Financial Assets past due'!$C$27:$C$47,0),1)</f>
        <v>12</v>
      </c>
      <c r="O197" s="484" t="str">
        <f>HLOOKUP(M197,'Financial Assets past due'!$B$28:$I$30,3,FALSE)</f>
        <v>F</v>
      </c>
      <c r="P197" s="485">
        <f>INDEX('Financial Assets past due'!$B$27:$I$47,MATCH('Direct validations'!N197,'Financial Assets past due'!$B$27:$B$47,0),MATCH('Direct validations'!O197,'Financial Assets past due'!$B$30:$I$30,0))</f>
        <v>0</v>
      </c>
      <c r="Q197" s="485">
        <f>INDEX('Financial Assets past due'!$K$27:$R$47,MATCH('Direct validations'!N197,'Financial Assets past due'!$K$27:$K$47,0),MATCH('Direct validations'!O197,'Financial Assets past due'!$K$30:$R$30,0))</f>
        <v>0</v>
      </c>
      <c r="R197" s="482" t="str">
        <f t="shared" si="68"/>
        <v>Pass</v>
      </c>
      <c r="S197" s="494" t="str">
        <f t="shared" si="69"/>
        <v>Pass</v>
      </c>
      <c r="T197" s="482" t="s">
        <v>69</v>
      </c>
      <c r="U197" s="482">
        <f t="shared" si="70"/>
        <v>0</v>
      </c>
      <c r="V197" s="494">
        <f t="shared" si="70"/>
        <v>0</v>
      </c>
    </row>
    <row r="198" spans="4:22" ht="15" x14ac:dyDescent="0.25">
      <c r="D198" s="497" t="s">
        <v>15</v>
      </c>
      <c r="E198" s="482" t="str">
        <f>'Exposure to credit risk'!$C$63</f>
        <v>Debtors arising out of reinsurance operations</v>
      </c>
      <c r="F198" s="482" t="str">
        <f>'Exposure to credit risk'!$K$49</f>
        <v>Total </v>
      </c>
      <c r="G198" s="484">
        <f>INDEX('Exposure to credit risk'!$B$48:$C$67,MATCH('Direct validations'!E198,'Exposure to credit risk'!$C$48:$C$67,0),1)</f>
        <v>12</v>
      </c>
      <c r="H198" s="484" t="str">
        <f>HLOOKUP(F198,'Exposure to credit risk'!$B$49:$K$50,2,FALSE)</f>
        <v>U</v>
      </c>
      <c r="I198" s="485">
        <f>INDEX('Exposure to credit risk'!$B$48:$K$67,MATCH('Direct validations'!G198,'Exposure to credit risk'!$B$48:$B$67,0),MATCH('Direct validations'!H198,'Exposure to credit risk'!$B$50:$K$50,0))</f>
        <v>0</v>
      </c>
      <c r="J198" s="485">
        <f>INDEX('Exposure to credit risk'!$M$48:$V$67,MATCH('Direct validations'!G198,'Exposure to credit risk'!$M$48:$M$67,0),MATCH('Direct validations'!H198,'Exposure to credit risk'!$M$50:$V$50,0))</f>
        <v>0</v>
      </c>
      <c r="K198" s="493" t="s">
        <v>159</v>
      </c>
      <c r="L198" s="482" t="str">
        <f>'Financial Assets past due'!$C$66</f>
        <v>Debtors arising out of reinsurance operations</v>
      </c>
      <c r="M198" s="482" t="str">
        <f>'Financial Assets past due'!$E$51</f>
        <v>Neither past due nor impaired assets</v>
      </c>
      <c r="N198" s="484">
        <f>INDEX('Financial Assets past due'!$B$50:$C$70,MATCH('Direct validations'!L198,'Financial Assets past due'!$C$50:$C$70,0),1)</f>
        <v>12</v>
      </c>
      <c r="O198" s="484" t="str">
        <f>HLOOKUP(M198,'Financial Assets past due'!$B$51:$I$53,3,FALSE)</f>
        <v>K</v>
      </c>
      <c r="P198" s="485">
        <f>INDEX('Financial Assets past due'!$B$50:$I$70,MATCH('Direct validations'!N198,'Financial Assets past due'!$B$50:$B$70,0),MATCH('Direct validations'!O198,'Financial Assets past due'!$B$53:$I$53,0))</f>
        <v>0</v>
      </c>
      <c r="Q198" s="485">
        <f>INDEX('Financial Assets past due'!$K$50:$R$70,MATCH('Direct validations'!N198,'Financial Assets past due'!$K$50:$K$70,0),MATCH('Direct validations'!O198,'Financial Assets past due'!$K$53:$R$53,0))</f>
        <v>0</v>
      </c>
      <c r="R198" s="482" t="str">
        <f t="shared" si="68"/>
        <v>Pass</v>
      </c>
      <c r="S198" s="494" t="str">
        <f t="shared" si="69"/>
        <v>Pass</v>
      </c>
      <c r="T198" s="482" t="s">
        <v>69</v>
      </c>
      <c r="U198" s="482">
        <f t="shared" si="70"/>
        <v>0</v>
      </c>
      <c r="V198" s="494">
        <f t="shared" si="70"/>
        <v>0</v>
      </c>
    </row>
    <row r="199" spans="4:22" ht="15" x14ac:dyDescent="0.25">
      <c r="D199" s="497" t="s">
        <v>15</v>
      </c>
      <c r="E199" s="482" t="str">
        <f>'Exposure to credit risk'!$C$85</f>
        <v>Debtors arising out of reinsurance operations</v>
      </c>
      <c r="F199" s="482" t="str">
        <f>'Exposure to credit risk'!$K$71</f>
        <v>Total </v>
      </c>
      <c r="G199" s="484">
        <f>INDEX('Exposure to credit risk'!$B$70:$C$89,MATCH('Direct validations'!E199,'Exposure to credit risk'!$C$70:$C$89,0),1)</f>
        <v>12</v>
      </c>
      <c r="H199" s="484" t="str">
        <f>HLOOKUP(F199,'Exposure to credit risk'!$B$71:$K$72,2,FALSE)</f>
        <v>AB</v>
      </c>
      <c r="I199" s="485">
        <f>INDEX('Exposure to credit risk'!$B$70:$K$89,MATCH('Direct validations'!G199,'Exposure to credit risk'!$B$70:$B$89,0),MATCH('Direct validations'!H199,'Exposure to credit risk'!$B$72:$K$72,0))</f>
        <v>0</v>
      </c>
      <c r="J199" s="485">
        <f>INDEX('Exposure to credit risk'!$M$70:$V$89,MATCH('Direct validations'!G199,'Exposure to credit risk'!$M$70:$M$89,0),MATCH('Direct validations'!H199,'Exposure to credit risk'!$M$72:$V$72,0))</f>
        <v>0</v>
      </c>
      <c r="K199" s="493" t="s">
        <v>159</v>
      </c>
      <c r="L199" s="482" t="str">
        <f>'Financial Assets past due'!$C$89</f>
        <v>Debtors arising out of reinsurance operations</v>
      </c>
      <c r="M199" s="482" t="str">
        <f>'Financial Assets past due'!$E$74</f>
        <v>Neither past due nor impaired assets</v>
      </c>
      <c r="N199" s="484">
        <f>INDEX('Financial Assets past due'!$B$73:$C$93,MATCH('Direct validations'!L199,'Financial Assets past due'!$C$73:$C$93,0),1)</f>
        <v>12</v>
      </c>
      <c r="O199" s="484" t="str">
        <f>HLOOKUP(M199,'Financial Assets past due'!$B$74:$I$76,3,FALSE)</f>
        <v>P</v>
      </c>
      <c r="P199" s="485">
        <f>INDEX('Financial Assets past due'!$B$73:$I$93,MATCH('Direct validations'!N199,'Financial Assets past due'!$B$73:$B$93,0),MATCH('Direct validations'!O199,'Financial Assets past due'!$B$76:$I$76,0))</f>
        <v>0</v>
      </c>
      <c r="Q199" s="485">
        <f>INDEX('Financial Assets past due'!$K$73:$R$93,MATCH('Direct validations'!N199,'Financial Assets past due'!$K$73:$K$93,0),MATCH('Direct validations'!O199,'Financial Assets past due'!$K$76:$R$76,0))</f>
        <v>0</v>
      </c>
      <c r="R199" s="482" t="str">
        <f t="shared" si="68"/>
        <v>Pass</v>
      </c>
      <c r="S199" s="494" t="str">
        <f t="shared" si="69"/>
        <v>Pass</v>
      </c>
      <c r="T199" s="482" t="s">
        <v>69</v>
      </c>
      <c r="U199" s="482">
        <f t="shared" si="70"/>
        <v>0</v>
      </c>
      <c r="V199" s="494">
        <f t="shared" si="70"/>
        <v>0</v>
      </c>
    </row>
    <row r="200" spans="4:22" ht="15" x14ac:dyDescent="0.25">
      <c r="D200" s="497" t="s">
        <v>15</v>
      </c>
      <c r="E200" s="482" t="str">
        <f>'Exposure to credit risk'!$C$107</f>
        <v>Debtors arising out of reinsurance operations</v>
      </c>
      <c r="F200" s="482" t="str">
        <f>'Exposure to credit risk'!$K$93</f>
        <v>Total </v>
      </c>
      <c r="G200" s="484">
        <f>INDEX('Exposure to credit risk'!$B$92:$C$111,MATCH('Direct validations'!E200,'Exposure to credit risk'!$C$92:$C$111,0),1)</f>
        <v>12</v>
      </c>
      <c r="H200" s="484" t="str">
        <f>HLOOKUP(F200,'Exposure to credit risk'!$B$93:$K$94,2,FALSE)</f>
        <v>AI</v>
      </c>
      <c r="I200" s="485">
        <f>INDEX('Exposure to credit risk'!$B$92:$K$111,MATCH('Direct validations'!G200,'Exposure to credit risk'!$B$92:$B$111,0),MATCH('Direct validations'!H200,'Exposure to credit risk'!$B$94:$K$94,0))</f>
        <v>0</v>
      </c>
      <c r="J200" s="485">
        <f>INDEX('Exposure to credit risk'!$M$92:$V$111,MATCH('Direct validations'!G200,'Exposure to credit risk'!$M$92:$M$111,0),MATCH('Direct validations'!H200,'Exposure to credit risk'!$M$94:$V$94,0))</f>
        <v>0</v>
      </c>
      <c r="K200" s="493" t="s">
        <v>159</v>
      </c>
      <c r="L200" s="482" t="str">
        <f>'Financial Assets past due'!$C$112</f>
        <v>Debtors arising out of reinsurance operations</v>
      </c>
      <c r="M200" s="482" t="str">
        <f>'Financial Assets past due'!$E$97</f>
        <v>Neither past due nor impaired assets</v>
      </c>
      <c r="N200" s="484">
        <f>INDEX('Financial Assets past due'!$B$96:$C$116,MATCH('Direct validations'!L200,'Financial Assets past due'!$C$96:$C$116,0),1)</f>
        <v>12</v>
      </c>
      <c r="O200" s="484" t="str">
        <f>HLOOKUP(M200,'Financial Assets past due'!$B$97:$I$99,3,FALSE)</f>
        <v>U</v>
      </c>
      <c r="P200" s="485">
        <f>INDEX('Financial Assets past due'!$B$96:$I$116,MATCH('Direct validations'!N200,'Financial Assets past due'!$B$96:$B$116,0),MATCH('Direct validations'!O200,'Financial Assets past due'!$B$99:$I$99,0))</f>
        <v>0</v>
      </c>
      <c r="Q200" s="485">
        <f>INDEX('Financial Assets past due'!$K$96:$R$116,MATCH('Direct validations'!N200,'Financial Assets past due'!$K$96:$K$116,0),MATCH('Direct validations'!O200,'Financial Assets past due'!$K$99:$R$99,0))</f>
        <v>0</v>
      </c>
      <c r="R200" s="482" t="str">
        <f t="shared" si="68"/>
        <v>Pass</v>
      </c>
      <c r="S200" s="494" t="str">
        <f t="shared" si="69"/>
        <v>Pass</v>
      </c>
      <c r="T200" s="482" t="s">
        <v>69</v>
      </c>
      <c r="U200" s="482">
        <f t="shared" si="70"/>
        <v>0</v>
      </c>
      <c r="V200" s="494">
        <f t="shared" si="70"/>
        <v>0</v>
      </c>
    </row>
    <row r="201" spans="4:22" ht="15" x14ac:dyDescent="0.25">
      <c r="D201" s="497" t="s">
        <v>15</v>
      </c>
      <c r="E201" s="482" t="str">
        <f>'Exposure to credit risk'!$C$129</f>
        <v>Debtors arising out of reinsurance operations</v>
      </c>
      <c r="F201" s="482" t="str">
        <f>'Exposure to credit risk'!$K$115</f>
        <v>Total </v>
      </c>
      <c r="G201" s="484">
        <f>INDEX('Exposure to credit risk'!$B$114:$C$133,MATCH('Direct validations'!E201,'Exposure to credit risk'!$C$114:$C$133,0),1)</f>
        <v>12</v>
      </c>
      <c r="H201" s="484" t="str">
        <f>HLOOKUP(F201,'Exposure to credit risk'!$B$115:$K$116,2,FALSE)</f>
        <v>AP</v>
      </c>
      <c r="I201" s="485">
        <f>INDEX('Exposure to credit risk'!$B$114:$K$133,MATCH('Direct validations'!G201,'Exposure to credit risk'!$B$114:$B$133,0),MATCH('Direct validations'!H201,'Exposure to credit risk'!$B$116:$K$116,0))</f>
        <v>0</v>
      </c>
      <c r="J201" s="485">
        <f>INDEX('Exposure to credit risk'!$M$114:$V$133,MATCH('Direct validations'!G201,'Exposure to credit risk'!$M$114:$M$133,0),MATCH('Direct validations'!H201,'Exposure to credit risk'!$M$116:$V$116,0))</f>
        <v>0</v>
      </c>
      <c r="K201" s="493" t="s">
        <v>159</v>
      </c>
      <c r="L201" s="482" t="str">
        <f>'Financial Assets past due'!$C$135</f>
        <v>Debtors arising out of reinsurance operations</v>
      </c>
      <c r="M201" s="482" t="str">
        <f>'Financial Assets past due'!$E$120</f>
        <v>Neither past due nor impaired assets</v>
      </c>
      <c r="N201" s="484">
        <f>INDEX('Financial Assets past due'!$B$119:$C$139,MATCH('Direct validations'!L201,'Financial Assets past due'!$C$119:$C$139,0),1)</f>
        <v>12</v>
      </c>
      <c r="O201" s="484" t="str">
        <f>HLOOKUP(M201,'Financial Assets past due'!$B$120:$I$122,3,FALSE)</f>
        <v>Z</v>
      </c>
      <c r="P201" s="485">
        <f>INDEX('Financial Assets past due'!$B$119:$I$139,MATCH('Direct validations'!N201,'Financial Assets past due'!$B$119:$B$139,0),MATCH('Direct validations'!O201,'Financial Assets past due'!$B$122:$I$122,0))</f>
        <v>0</v>
      </c>
      <c r="Q201" s="485">
        <f>INDEX('Financial Assets past due'!$K$119:$R$139,MATCH('Direct validations'!N201,'Financial Assets past due'!$K$119:$K$139,0),MATCH('Direct validations'!O201,'Financial Assets past due'!$K$122:$R$122,0))</f>
        <v>0</v>
      </c>
      <c r="R201" s="482" t="str">
        <f t="shared" si="68"/>
        <v>Pass</v>
      </c>
      <c r="S201" s="494" t="str">
        <f t="shared" si="69"/>
        <v>Pass</v>
      </c>
      <c r="T201" s="482" t="s">
        <v>69</v>
      </c>
      <c r="U201" s="482">
        <f t="shared" si="70"/>
        <v>0</v>
      </c>
      <c r="V201" s="494">
        <f t="shared" si="70"/>
        <v>0</v>
      </c>
    </row>
    <row r="202" spans="4:22" ht="15" x14ac:dyDescent="0.25">
      <c r="D202" s="497" t="s">
        <v>15</v>
      </c>
      <c r="E202" s="482" t="str">
        <f>'Exposure to credit risk'!$C$151</f>
        <v>Debtors arising out of reinsurance operations</v>
      </c>
      <c r="F202" s="482" t="str">
        <f>'Exposure to credit risk'!$K$137</f>
        <v>Total </v>
      </c>
      <c r="G202" s="484">
        <f>INDEX('Exposure to credit risk'!$B$136:$C$155,MATCH('Direct validations'!E202,'Exposure to credit risk'!$C$136:$C$155,0),1)</f>
        <v>12</v>
      </c>
      <c r="H202" s="484" t="str">
        <f>HLOOKUP(F202,'Exposure to credit risk'!$B$137:$K$138,2,FALSE)</f>
        <v>AW</v>
      </c>
      <c r="I202" s="485">
        <f>INDEX('Exposure to credit risk'!$B$136:$K$155,MATCH('Direct validations'!G202,'Exposure to credit risk'!$B$136:$B$155,0),MATCH('Direct validations'!H202,'Exposure to credit risk'!$B$138:$K$138,0))</f>
        <v>0</v>
      </c>
      <c r="J202" s="485">
        <f>INDEX('Exposure to credit risk'!$M$136:$V$155,MATCH('Direct validations'!G202,'Exposure to credit risk'!$M$136:$M$155,0),MATCH('Direct validations'!H202,'Exposure to credit risk'!$M$138:$V$138,0))</f>
        <v>0</v>
      </c>
      <c r="K202" s="493" t="s">
        <v>159</v>
      </c>
      <c r="L202" s="482" t="str">
        <f>'Financial Assets past due'!$C$158</f>
        <v>Debtors arising out of reinsurance operations</v>
      </c>
      <c r="M202" s="482" t="str">
        <f>'Financial Assets past due'!$E$143</f>
        <v>Neither past due nor impaired assets</v>
      </c>
      <c r="N202" s="484">
        <f>INDEX('Financial Assets past due'!$B$142:$C$162,MATCH('Direct validations'!L202,'Financial Assets past due'!$C$142:$C$162,0),1)</f>
        <v>12</v>
      </c>
      <c r="O202" s="484" t="str">
        <f>HLOOKUP(M202,'Financial Assets past due'!$B$143:$I$145,3,FALSE)</f>
        <v>AE</v>
      </c>
      <c r="P202" s="485">
        <f>INDEX('Financial Assets past due'!$B$142:$I$162,MATCH('Direct validations'!N202,'Financial Assets past due'!$B$142:$B$162,0),MATCH('Direct validations'!O202,'Financial Assets past due'!$B$145:$I$145,0))</f>
        <v>0</v>
      </c>
      <c r="Q202" s="485">
        <f>INDEX('Financial Assets past due'!$K$142:$R$162,MATCH('Direct validations'!N202,'Financial Assets past due'!$K$142:$K$162,0),MATCH('Direct validations'!O202,'Financial Assets past due'!$K$145:$R$145,0))</f>
        <v>0</v>
      </c>
      <c r="R202" s="482" t="str">
        <f t="shared" si="68"/>
        <v>Pass</v>
      </c>
      <c r="S202" s="494" t="str">
        <f t="shared" si="69"/>
        <v>Pass</v>
      </c>
      <c r="T202" s="482" t="s">
        <v>69</v>
      </c>
      <c r="U202" s="482">
        <f t="shared" si="70"/>
        <v>0</v>
      </c>
      <c r="V202" s="494">
        <f t="shared" si="70"/>
        <v>0</v>
      </c>
    </row>
    <row r="203" spans="4:22" ht="15" x14ac:dyDescent="0.25">
      <c r="D203" s="497" t="s">
        <v>15</v>
      </c>
      <c r="E203" s="482" t="str">
        <f>'Exposure to credit risk'!$C$173</f>
        <v>Debtors arising out of reinsurance operations</v>
      </c>
      <c r="F203" s="482" t="str">
        <f>'Exposure to credit risk'!$K$159</f>
        <v>Total </v>
      </c>
      <c r="G203" s="484">
        <f>INDEX('Exposure to credit risk'!$B$158:$C$177,MATCH('Direct validations'!E203,'Exposure to credit risk'!$C$158:$C$177,0),1)</f>
        <v>12</v>
      </c>
      <c r="H203" s="484" t="str">
        <f>HLOOKUP(F203,'Exposure to credit risk'!$B$159:$K$160,2,FALSE)</f>
        <v>AAD</v>
      </c>
      <c r="I203" s="485">
        <f>INDEX('Exposure to credit risk'!$B$158:$K$177,MATCH('Direct validations'!G203,'Exposure to credit risk'!$B$158:$B$177,0),MATCH('Direct validations'!H203,'Exposure to credit risk'!$B$160:$K$160,0))</f>
        <v>0</v>
      </c>
      <c r="J203" s="485">
        <f>INDEX('Exposure to credit risk'!$M$158:$V$177,MATCH('Direct validations'!G203,'Exposure to credit risk'!$M$158:$M$177,0),MATCH('Direct validations'!H203,'Exposure to credit risk'!$M$160:$V$160,0))</f>
        <v>0</v>
      </c>
      <c r="K203" s="493" t="s">
        <v>159</v>
      </c>
      <c r="L203" s="482" t="str">
        <f>'Financial Assets past due'!$C$181</f>
        <v>Debtors arising out of reinsurance operations</v>
      </c>
      <c r="M203" s="482" t="str">
        <f>'Financial Assets past due'!$E$166</f>
        <v>Neither past due nor impaired assets</v>
      </c>
      <c r="N203" s="484">
        <f>INDEX('Financial Assets past due'!$B$165:$C$185,MATCH('Direct validations'!L203,'Financial Assets past due'!$C$165:$C$185,0),1)</f>
        <v>12</v>
      </c>
      <c r="O203" s="484" t="str">
        <f>HLOOKUP(M203,'Financial Assets past due'!$B$166:$I$168,3,FALSE)</f>
        <v>AJ</v>
      </c>
      <c r="P203" s="485">
        <f>INDEX('Financial Assets past due'!$B$165:$I$185,MATCH('Direct validations'!N203,'Financial Assets past due'!$B$165:$B$185,0),MATCH('Direct validations'!O203,'Financial Assets past due'!$B$168:$I$168,0))</f>
        <v>0</v>
      </c>
      <c r="Q203" s="485">
        <f>INDEX('Financial Assets past due'!$K$165:$R$185,MATCH('Direct validations'!N203,'Financial Assets past due'!$K$165:$K$185,0),MATCH('Direct validations'!O203,'Financial Assets past due'!$K$168:$R$168,0))</f>
        <v>0</v>
      </c>
      <c r="R203" s="482" t="str">
        <f t="shared" si="68"/>
        <v>Pass</v>
      </c>
      <c r="S203" s="494" t="str">
        <f t="shared" si="69"/>
        <v>Pass</v>
      </c>
      <c r="T203" s="482" t="s">
        <v>69</v>
      </c>
      <c r="U203" s="482">
        <f t="shared" si="70"/>
        <v>0</v>
      </c>
      <c r="V203" s="494">
        <f t="shared" si="70"/>
        <v>0</v>
      </c>
    </row>
    <row r="204" spans="4:22" x14ac:dyDescent="0.2">
      <c r="D204" s="490"/>
      <c r="I204" s="485"/>
      <c r="J204" s="485"/>
      <c r="P204" s="485"/>
      <c r="Q204" s="485"/>
      <c r="R204" s="482"/>
      <c r="S204" s="494"/>
      <c r="U204" s="482"/>
      <c r="V204" s="494"/>
    </row>
    <row r="205" spans="4:22" ht="15" x14ac:dyDescent="0.25">
      <c r="D205" s="497" t="s">
        <v>15</v>
      </c>
      <c r="E205" s="697" t="s">
        <v>164</v>
      </c>
      <c r="F205" s="697" t="str">
        <f>'Exposure to credit risk'!$K$5</f>
        <v>Total </v>
      </c>
      <c r="G205" s="699">
        <f>INDEX('Exposure to credit risk'!$B$4:$C$23,MATCH('Direct validations'!E205,'Exposure to credit risk'!$C$4:$C$23,0),1)</f>
        <v>14</v>
      </c>
      <c r="H205" s="484" t="str">
        <f>HLOOKUP(F205,'Exposure to credit risk'!$B$5:$K$6,2,FALSE)</f>
        <v>G</v>
      </c>
      <c r="I205" s="485">
        <f>INDEX('Exposure to credit risk'!$B$4:$K$23,MATCH('Direct validations'!G205,'Exposure to credit risk'!$B$4:$B$23,0),MATCH('Direct validations'!H205,'Exposure to credit risk'!$B$6:$K$6,0))</f>
        <v>0</v>
      </c>
      <c r="J205" s="485">
        <f>INDEX('Exposure to credit risk'!$M$4:$V$23,MATCH('Direct validations'!G205,'Exposure to credit risk'!$M$4:$M$23,0),MATCH('Direct validations'!H205,'Exposure to credit risk'!$M$6:$V$6,0))</f>
        <v>0</v>
      </c>
      <c r="K205" s="493" t="s">
        <v>159</v>
      </c>
      <c r="L205" s="697" t="s">
        <v>164</v>
      </c>
      <c r="M205" s="697" t="str">
        <f>'Financial Assets past due'!$E$5</f>
        <v>Neither past due nor impaired assets</v>
      </c>
      <c r="N205" s="699">
        <f>INDEX('Financial Assets past due'!$B$4:$C$24,MATCH('Direct validations'!L205,'Financial Assets past due'!$C$4:$C$24,0),1)</f>
        <v>14</v>
      </c>
      <c r="O205" s="484" t="str">
        <f>HLOOKUP(M205,'Financial Assets past due'!$B$5:$I$7,3,FALSE)</f>
        <v>A</v>
      </c>
      <c r="P205" s="485">
        <f>INDEX('Financial Assets past due'!$B$4:$I$24,MATCH('Direct validations'!N205,'Financial Assets past due'!$B$4:$B$24,0),MATCH('Direct validations'!O205,'Financial Assets past due'!$B$7:$I$7,0))</f>
        <v>0</v>
      </c>
      <c r="Q205" s="485">
        <f>INDEX('Financial Assets past due'!$K$4:$R$24,MATCH('Direct validations'!N205,'Financial Assets past due'!$K$4:$K$24,0),MATCH('Direct validations'!O205,'Financial Assets past due'!$K$7:$R$7,0))</f>
        <v>0</v>
      </c>
      <c r="R205" s="482" t="str">
        <f t="shared" ref="R205:R212" si="71">IF($T205="No",IF(I205=P205,"Pass","Fail"),IF(I205+P205=0,"Pass","Fail"))</f>
        <v>Pass</v>
      </c>
      <c r="S205" s="494" t="str">
        <f t="shared" ref="S205:S212" si="72">IF($T205="No",IF(J205=Q205,"Pass","Fail"),IF(J205+Q205=0,"Pass","Fail"))</f>
        <v>Pass</v>
      </c>
      <c r="T205" s="482" t="s">
        <v>69</v>
      </c>
      <c r="U205" s="482">
        <f t="shared" ref="U205:U212" si="73">IF(R205="Pass",0,1)</f>
        <v>0</v>
      </c>
      <c r="V205" s="494">
        <f t="shared" ref="V205:V212" si="74">IF(S205="Pass",0,1)</f>
        <v>0</v>
      </c>
    </row>
    <row r="206" spans="4:22" ht="15" x14ac:dyDescent="0.25">
      <c r="D206" s="497" t="s">
        <v>15</v>
      </c>
      <c r="E206" s="697" t="s">
        <v>164</v>
      </c>
      <c r="F206" s="697" t="str">
        <f>'Exposure to credit risk'!$K$27</f>
        <v>Total </v>
      </c>
      <c r="G206" s="699">
        <f>INDEX('Exposure to credit risk'!$B$26:$C$45,MATCH('Direct validations'!E206,'Exposure to credit risk'!$C$26:$C$45,0),1)</f>
        <v>14</v>
      </c>
      <c r="H206" s="484" t="str">
        <f>HLOOKUP(F206,'Exposure to credit risk'!$B$27:$K$28,2,FALSE)</f>
        <v>N</v>
      </c>
      <c r="I206" s="485">
        <f>INDEX('Exposure to credit risk'!$B$26:$K$45,MATCH('Direct validations'!G206,'Exposure to credit risk'!$B$26:$B$45,0),MATCH('Direct validations'!H206,'Exposure to credit risk'!$B$28:$K$28,0))</f>
        <v>0</v>
      </c>
      <c r="J206" s="485">
        <f>INDEX('Exposure to credit risk'!$M$26:$V$45,MATCH('Direct validations'!G206,'Exposure to credit risk'!$M$26:$M$45,0),MATCH('Direct validations'!H206,'Exposure to credit risk'!$M$28:$V$28,0))</f>
        <v>0</v>
      </c>
      <c r="K206" s="493" t="s">
        <v>159</v>
      </c>
      <c r="L206" s="697" t="s">
        <v>164</v>
      </c>
      <c r="M206" s="697" t="str">
        <f>'Financial Assets past due'!$E$28</f>
        <v>Neither past due nor impaired assets</v>
      </c>
      <c r="N206" s="699">
        <f>INDEX('Financial Assets past due'!$B$27:$C$47,MATCH('Direct validations'!L206,'Financial Assets past due'!$C$27:$C$47,0),1)</f>
        <v>14</v>
      </c>
      <c r="O206" s="484" t="str">
        <f>HLOOKUP(M206,'Financial Assets past due'!$B$28:$I$30,3,FALSE)</f>
        <v>F</v>
      </c>
      <c r="P206" s="485">
        <f>INDEX('Financial Assets past due'!$B$27:$I$47,MATCH('Direct validations'!N206,'Financial Assets past due'!$B$27:$B$47,0),MATCH('Direct validations'!O206,'Financial Assets past due'!$B$30:$I$30,0))</f>
        <v>0</v>
      </c>
      <c r="Q206" s="485">
        <f>INDEX('Financial Assets past due'!$K$27:$R$47,MATCH('Direct validations'!N206,'Financial Assets past due'!$K$27:$K$47,0),MATCH('Direct validations'!O206,'Financial Assets past due'!$K$30:$R$30,0))</f>
        <v>0</v>
      </c>
      <c r="R206" s="482" t="str">
        <f t="shared" si="71"/>
        <v>Pass</v>
      </c>
      <c r="S206" s="494" t="str">
        <f t="shared" si="72"/>
        <v>Pass</v>
      </c>
      <c r="T206" s="482" t="s">
        <v>69</v>
      </c>
      <c r="U206" s="482">
        <f t="shared" si="73"/>
        <v>0</v>
      </c>
      <c r="V206" s="494">
        <f t="shared" si="74"/>
        <v>0</v>
      </c>
    </row>
    <row r="207" spans="4:22" ht="15" x14ac:dyDescent="0.25">
      <c r="D207" s="497" t="s">
        <v>15</v>
      </c>
      <c r="E207" s="697" t="s">
        <v>164</v>
      </c>
      <c r="F207" s="697" t="str">
        <f>'Exposure to credit risk'!$K$49</f>
        <v>Total </v>
      </c>
      <c r="G207" s="699">
        <f>INDEX('Exposure to credit risk'!$B$48:$C$67,MATCH('Direct validations'!E207,'Exposure to credit risk'!$C$48:$C$67,0),1)</f>
        <v>14</v>
      </c>
      <c r="H207" s="484" t="str">
        <f>HLOOKUP(F207,'Exposure to credit risk'!$B$49:$K$50,2,FALSE)</f>
        <v>U</v>
      </c>
      <c r="I207" s="485">
        <f>INDEX('Exposure to credit risk'!$B$48:$K$67,MATCH('Direct validations'!G207,'Exposure to credit risk'!$B$48:$B$67,0),MATCH('Direct validations'!H207,'Exposure to credit risk'!$B$50:$K$50,0))</f>
        <v>0</v>
      </c>
      <c r="J207" s="485">
        <f>INDEX('Exposure to credit risk'!$M$48:$V$67,MATCH('Direct validations'!G207,'Exposure to credit risk'!$M$48:$M$67,0),MATCH('Direct validations'!H207,'Exposure to credit risk'!$M$50:$V$50,0))</f>
        <v>0</v>
      </c>
      <c r="K207" s="493" t="s">
        <v>159</v>
      </c>
      <c r="L207" s="697" t="s">
        <v>164</v>
      </c>
      <c r="M207" s="697" t="str">
        <f>'Financial Assets past due'!$E$51</f>
        <v>Neither past due nor impaired assets</v>
      </c>
      <c r="N207" s="699">
        <f>INDEX('Financial Assets past due'!$B$50:$C$70,MATCH('Direct validations'!L207,'Financial Assets past due'!$C$50:$C$70,0),1)</f>
        <v>14</v>
      </c>
      <c r="O207" s="484" t="str">
        <f>HLOOKUP(M207,'Financial Assets past due'!$B$51:$I$53,3,FALSE)</f>
        <v>K</v>
      </c>
      <c r="P207" s="485">
        <f>INDEX('Financial Assets past due'!$B$50:$I$70,MATCH('Direct validations'!N207,'Financial Assets past due'!$B$50:$B$70,0),MATCH('Direct validations'!O207,'Financial Assets past due'!$B$53:$I$53,0))</f>
        <v>0</v>
      </c>
      <c r="Q207" s="485">
        <f>INDEX('Financial Assets past due'!$K$50:$R$70,MATCH('Direct validations'!N207,'Financial Assets past due'!$K$50:$K$70,0),MATCH('Direct validations'!O207,'Financial Assets past due'!$K$53:$R$53,0))</f>
        <v>0</v>
      </c>
      <c r="R207" s="482" t="str">
        <f t="shared" si="71"/>
        <v>Pass</v>
      </c>
      <c r="S207" s="494" t="str">
        <f t="shared" si="72"/>
        <v>Pass</v>
      </c>
      <c r="T207" s="482" t="s">
        <v>69</v>
      </c>
      <c r="U207" s="482">
        <f t="shared" si="73"/>
        <v>0</v>
      </c>
      <c r="V207" s="494">
        <f t="shared" si="74"/>
        <v>0</v>
      </c>
    </row>
    <row r="208" spans="4:22" ht="15" x14ac:dyDescent="0.25">
      <c r="D208" s="497" t="s">
        <v>15</v>
      </c>
      <c r="E208" s="697" t="s">
        <v>164</v>
      </c>
      <c r="F208" s="697" t="str">
        <f>'Exposure to credit risk'!$K$71</f>
        <v>Total </v>
      </c>
      <c r="G208" s="699">
        <f>INDEX('Exposure to credit risk'!$B$70:$C$89,MATCH('Direct validations'!E208,'Exposure to credit risk'!$C$70:$C$89,0),1)</f>
        <v>14</v>
      </c>
      <c r="H208" s="484" t="str">
        <f>HLOOKUP(F208,'Exposure to credit risk'!$B$71:$K$72,2,FALSE)</f>
        <v>AB</v>
      </c>
      <c r="I208" s="485">
        <f>INDEX('Exposure to credit risk'!$B$70:$K$89,MATCH('Direct validations'!G208,'Exposure to credit risk'!$B$70:$B$89,0),MATCH('Direct validations'!H208,'Exposure to credit risk'!$B$72:$K$72,0))</f>
        <v>0</v>
      </c>
      <c r="J208" s="485">
        <f>INDEX('Exposure to credit risk'!$M$70:$V$89,MATCH('Direct validations'!G208,'Exposure to credit risk'!$M$70:$M$89,0),MATCH('Direct validations'!H208,'Exposure to credit risk'!$M$72:$V$72,0))</f>
        <v>0</v>
      </c>
      <c r="K208" s="493" t="s">
        <v>159</v>
      </c>
      <c r="L208" s="697" t="s">
        <v>164</v>
      </c>
      <c r="M208" s="697" t="str">
        <f>'Financial Assets past due'!$E$74</f>
        <v>Neither past due nor impaired assets</v>
      </c>
      <c r="N208" s="699">
        <f>INDEX('Financial Assets past due'!$B$73:$C$93,MATCH('Direct validations'!L208,'Financial Assets past due'!$C$73:$C$93,0),1)</f>
        <v>14</v>
      </c>
      <c r="O208" s="484" t="str">
        <f>HLOOKUP(M208,'Financial Assets past due'!$B$74:$I$76,3,FALSE)</f>
        <v>P</v>
      </c>
      <c r="P208" s="485">
        <f>INDEX('Financial Assets past due'!$B$73:$I$93,MATCH('Direct validations'!N208,'Financial Assets past due'!$B$73:$B$93,0),MATCH('Direct validations'!O208,'Financial Assets past due'!$B$76:$I$76,0))</f>
        <v>0</v>
      </c>
      <c r="Q208" s="485">
        <f>INDEX('Financial Assets past due'!$K$73:$R$93,MATCH('Direct validations'!N208,'Financial Assets past due'!$K$73:$K$93,0),MATCH('Direct validations'!O208,'Financial Assets past due'!$K$76:$R$76,0))</f>
        <v>0</v>
      </c>
      <c r="R208" s="482" t="str">
        <f t="shared" si="71"/>
        <v>Pass</v>
      </c>
      <c r="S208" s="494" t="str">
        <f t="shared" si="72"/>
        <v>Pass</v>
      </c>
      <c r="T208" s="482" t="s">
        <v>69</v>
      </c>
      <c r="U208" s="482">
        <f t="shared" si="73"/>
        <v>0</v>
      </c>
      <c r="V208" s="494">
        <f t="shared" si="74"/>
        <v>0</v>
      </c>
    </row>
    <row r="209" spans="4:22" ht="15" x14ac:dyDescent="0.25">
      <c r="D209" s="497" t="s">
        <v>15</v>
      </c>
      <c r="E209" s="697" t="s">
        <v>164</v>
      </c>
      <c r="F209" s="697" t="str">
        <f>'Exposure to credit risk'!$K$93</f>
        <v>Total </v>
      </c>
      <c r="G209" s="699">
        <f>INDEX('Exposure to credit risk'!$B$92:$C$111,MATCH('Direct validations'!E209,'Exposure to credit risk'!$C$92:$C$111,0),1)</f>
        <v>14</v>
      </c>
      <c r="H209" s="484" t="str">
        <f>HLOOKUP(F209,'Exposure to credit risk'!$B$93:$K$94,2,FALSE)</f>
        <v>AI</v>
      </c>
      <c r="I209" s="485">
        <f>INDEX('Exposure to credit risk'!$B$92:$K$111,MATCH('Direct validations'!G209,'Exposure to credit risk'!$B$92:$B$111,0),MATCH('Direct validations'!H209,'Exposure to credit risk'!$B$94:$K$94,0))</f>
        <v>0</v>
      </c>
      <c r="J209" s="485">
        <f>INDEX('Exposure to credit risk'!$M$92:$V$111,MATCH('Direct validations'!G209,'Exposure to credit risk'!$M$92:$M$111,0),MATCH('Direct validations'!H209,'Exposure to credit risk'!$M$94:$V$94,0))</f>
        <v>0</v>
      </c>
      <c r="K209" s="493" t="s">
        <v>159</v>
      </c>
      <c r="L209" s="697" t="s">
        <v>164</v>
      </c>
      <c r="M209" s="697" t="str">
        <f>'Financial Assets past due'!$E$97</f>
        <v>Neither past due nor impaired assets</v>
      </c>
      <c r="N209" s="699">
        <f>INDEX('Financial Assets past due'!$B$96:$C$116,MATCH('Direct validations'!L209,'Financial Assets past due'!$C$96:$C$116,0),1)</f>
        <v>14</v>
      </c>
      <c r="O209" s="484" t="str">
        <f>HLOOKUP(M209,'Financial Assets past due'!$B$97:$I$99,3,FALSE)</f>
        <v>U</v>
      </c>
      <c r="P209" s="485">
        <f>INDEX('Financial Assets past due'!$B$96:$I$116,MATCH('Direct validations'!N209,'Financial Assets past due'!$B$96:$B$116,0),MATCH('Direct validations'!O209,'Financial Assets past due'!$B$99:$I$99,0))</f>
        <v>0</v>
      </c>
      <c r="Q209" s="485">
        <f>INDEX('Financial Assets past due'!$K$96:$R$116,MATCH('Direct validations'!N209,'Financial Assets past due'!$K$96:$K$116,0),MATCH('Direct validations'!O209,'Financial Assets past due'!$K$99:$R$99,0))</f>
        <v>0</v>
      </c>
      <c r="R209" s="482" t="str">
        <f t="shared" si="71"/>
        <v>Pass</v>
      </c>
      <c r="S209" s="494" t="str">
        <f t="shared" si="72"/>
        <v>Pass</v>
      </c>
      <c r="T209" s="482" t="s">
        <v>69</v>
      </c>
      <c r="U209" s="482">
        <f t="shared" si="73"/>
        <v>0</v>
      </c>
      <c r="V209" s="494">
        <f t="shared" si="74"/>
        <v>0</v>
      </c>
    </row>
    <row r="210" spans="4:22" ht="15" x14ac:dyDescent="0.25">
      <c r="D210" s="497" t="s">
        <v>15</v>
      </c>
      <c r="E210" s="697" t="s">
        <v>164</v>
      </c>
      <c r="F210" s="697" t="str">
        <f>'Exposure to credit risk'!$K$115</f>
        <v>Total </v>
      </c>
      <c r="G210" s="699">
        <f>INDEX('Exposure to credit risk'!$B$114:$C$133,MATCH('Direct validations'!E210,'Exposure to credit risk'!$C$114:$C$133,0),1)</f>
        <v>14</v>
      </c>
      <c r="H210" s="484" t="str">
        <f>HLOOKUP(F210,'Exposure to credit risk'!$B$115:$K$116,2,FALSE)</f>
        <v>AP</v>
      </c>
      <c r="I210" s="485">
        <f>INDEX('Exposure to credit risk'!$B$114:$K$133,MATCH('Direct validations'!G210,'Exposure to credit risk'!$B$114:$B$133,0),MATCH('Direct validations'!H210,'Exposure to credit risk'!$B$116:$K$116,0))</f>
        <v>0</v>
      </c>
      <c r="J210" s="485">
        <f>INDEX('Exposure to credit risk'!$M$114:$V$133,MATCH('Direct validations'!G210,'Exposure to credit risk'!$M$114:$M$133,0),MATCH('Direct validations'!H210,'Exposure to credit risk'!$M$116:$V$116,0))</f>
        <v>0</v>
      </c>
      <c r="K210" s="493" t="s">
        <v>159</v>
      </c>
      <c r="L210" s="697" t="s">
        <v>164</v>
      </c>
      <c r="M210" s="697" t="str">
        <f>'Financial Assets past due'!$E$120</f>
        <v>Neither past due nor impaired assets</v>
      </c>
      <c r="N210" s="699">
        <f>INDEX('Financial Assets past due'!$B$119:$C$139,MATCH('Direct validations'!L210,'Financial Assets past due'!$C$119:$C$139,0),1)</f>
        <v>14</v>
      </c>
      <c r="O210" s="484" t="str">
        <f>HLOOKUP(M210,'Financial Assets past due'!$B$120:$I$122,3,FALSE)</f>
        <v>Z</v>
      </c>
      <c r="P210" s="485">
        <f>INDEX('Financial Assets past due'!$B$119:$I$139,MATCH('Direct validations'!N210,'Financial Assets past due'!$B$119:$B$139,0),MATCH('Direct validations'!O210,'Financial Assets past due'!$B$122:$I$122,0))</f>
        <v>0</v>
      </c>
      <c r="Q210" s="485">
        <f>INDEX('Financial Assets past due'!$K$119:$R$139,MATCH('Direct validations'!N210,'Financial Assets past due'!$K$119:$K$139,0),MATCH('Direct validations'!O210,'Financial Assets past due'!$K$122:$R$122,0))</f>
        <v>0</v>
      </c>
      <c r="R210" s="482" t="str">
        <f t="shared" si="71"/>
        <v>Pass</v>
      </c>
      <c r="S210" s="494" t="str">
        <f t="shared" si="72"/>
        <v>Pass</v>
      </c>
      <c r="T210" s="482" t="s">
        <v>69</v>
      </c>
      <c r="U210" s="482">
        <f t="shared" si="73"/>
        <v>0</v>
      </c>
      <c r="V210" s="494">
        <f t="shared" si="74"/>
        <v>0</v>
      </c>
    </row>
    <row r="211" spans="4:22" ht="15" x14ac:dyDescent="0.25">
      <c r="D211" s="497" t="s">
        <v>15</v>
      </c>
      <c r="E211" s="697" t="s">
        <v>164</v>
      </c>
      <c r="F211" s="697" t="str">
        <f>'Exposure to credit risk'!$K$137</f>
        <v>Total </v>
      </c>
      <c r="G211" s="699">
        <f>INDEX('Exposure to credit risk'!$B$136:$C$155,MATCH('Direct validations'!E211,'Exposure to credit risk'!$C$136:$C$155,0),1)</f>
        <v>14</v>
      </c>
      <c r="H211" s="484" t="str">
        <f>HLOOKUP(F211,'Exposure to credit risk'!$B$137:$K$138,2,FALSE)</f>
        <v>AW</v>
      </c>
      <c r="I211" s="485">
        <f>INDEX('Exposure to credit risk'!$B$136:$K$155,MATCH('Direct validations'!G211,'Exposure to credit risk'!$B$136:$B$155,0),MATCH('Direct validations'!H211,'Exposure to credit risk'!$B$138:$K$138,0))</f>
        <v>0</v>
      </c>
      <c r="J211" s="485">
        <f>INDEX('Exposure to credit risk'!$M$136:$V$155,MATCH('Direct validations'!G211,'Exposure to credit risk'!$M$136:$M$155,0),MATCH('Direct validations'!H211,'Exposure to credit risk'!$M$138:$V$138,0))</f>
        <v>0</v>
      </c>
      <c r="K211" s="493" t="s">
        <v>159</v>
      </c>
      <c r="L211" s="697" t="s">
        <v>164</v>
      </c>
      <c r="M211" s="697" t="str">
        <f>'Financial Assets past due'!$E$143</f>
        <v>Neither past due nor impaired assets</v>
      </c>
      <c r="N211" s="699">
        <f>INDEX('Financial Assets past due'!$B$142:$C$162,MATCH('Direct validations'!L211,'Financial Assets past due'!$C$142:$C$162,0),1)</f>
        <v>14</v>
      </c>
      <c r="O211" s="484" t="str">
        <f>HLOOKUP(M211,'Financial Assets past due'!$B$143:$I$145,3,FALSE)</f>
        <v>AE</v>
      </c>
      <c r="P211" s="485">
        <f>INDEX('Financial Assets past due'!$B$142:$I$162,MATCH('Direct validations'!N211,'Financial Assets past due'!$B$142:$B$162,0),MATCH('Direct validations'!O211,'Financial Assets past due'!$B$145:$I$145,0))</f>
        <v>0</v>
      </c>
      <c r="Q211" s="485">
        <f>INDEX('Financial Assets past due'!$K$142:$R$162,MATCH('Direct validations'!N211,'Financial Assets past due'!$K$142:$K$162,0),MATCH('Direct validations'!O211,'Financial Assets past due'!$K$145:$R$145,0))</f>
        <v>0</v>
      </c>
      <c r="R211" s="482" t="str">
        <f t="shared" si="71"/>
        <v>Pass</v>
      </c>
      <c r="S211" s="494" t="str">
        <f t="shared" si="72"/>
        <v>Pass</v>
      </c>
      <c r="T211" s="482" t="s">
        <v>69</v>
      </c>
      <c r="U211" s="482">
        <f t="shared" si="73"/>
        <v>0</v>
      </c>
      <c r="V211" s="494">
        <f t="shared" si="74"/>
        <v>0</v>
      </c>
    </row>
    <row r="212" spans="4:22" ht="15" x14ac:dyDescent="0.25">
      <c r="D212" s="497" t="s">
        <v>15</v>
      </c>
      <c r="E212" s="697" t="s">
        <v>164</v>
      </c>
      <c r="F212" s="697" t="str">
        <f>'Exposure to credit risk'!$K$159</f>
        <v>Total </v>
      </c>
      <c r="G212" s="699">
        <f>INDEX('Exposure to credit risk'!$B$158:$C$177,MATCH('Direct validations'!E212,'Exposure to credit risk'!$C$158:$C$177,0),1)</f>
        <v>14</v>
      </c>
      <c r="H212" s="484" t="str">
        <f>HLOOKUP(F212,'Exposure to credit risk'!$B$159:$K$160,2,FALSE)</f>
        <v>AAD</v>
      </c>
      <c r="I212" s="485">
        <f>INDEX('Exposure to credit risk'!$B$158:$K$177,MATCH('Direct validations'!G212,'Exposure to credit risk'!$B$158:$B$177,0),MATCH('Direct validations'!H212,'Exposure to credit risk'!$B$160:$K$160,0))</f>
        <v>0</v>
      </c>
      <c r="J212" s="485">
        <f>INDEX('Exposure to credit risk'!$M$158:$V$177,MATCH('Direct validations'!G212,'Exposure to credit risk'!$M$158:$M$177,0),MATCH('Direct validations'!H212,'Exposure to credit risk'!$M$160:$V$160,0))</f>
        <v>0</v>
      </c>
      <c r="K212" s="493" t="s">
        <v>159</v>
      </c>
      <c r="L212" s="697" t="s">
        <v>164</v>
      </c>
      <c r="M212" s="697" t="str">
        <f>'Financial Assets past due'!$E$166</f>
        <v>Neither past due nor impaired assets</v>
      </c>
      <c r="N212" s="699">
        <f>INDEX('Financial Assets past due'!$B$165:$C$185,MATCH('Direct validations'!L212,'Financial Assets past due'!$C$165:$C$185,0),1)</f>
        <v>14</v>
      </c>
      <c r="O212" s="484" t="str">
        <f>HLOOKUP(M212,'Financial Assets past due'!$B$166:$I$168,3,FALSE)</f>
        <v>AJ</v>
      </c>
      <c r="P212" s="485">
        <f>INDEX('Financial Assets past due'!$B$165:$I$185,MATCH('Direct validations'!N212,'Financial Assets past due'!$B$165:$B$185,0),MATCH('Direct validations'!O212,'Financial Assets past due'!$B$168:$I$168,0))</f>
        <v>0</v>
      </c>
      <c r="Q212" s="485">
        <f>INDEX('Financial Assets past due'!$K$165:$R$185,MATCH('Direct validations'!N212,'Financial Assets past due'!$K$165:$K$185,0),MATCH('Direct validations'!O212,'Financial Assets past due'!$K$168:$R$168,0))</f>
        <v>0</v>
      </c>
      <c r="R212" s="482" t="str">
        <f t="shared" si="71"/>
        <v>Pass</v>
      </c>
      <c r="S212" s="494" t="str">
        <f t="shared" si="72"/>
        <v>Pass</v>
      </c>
      <c r="T212" s="482" t="s">
        <v>69</v>
      </c>
      <c r="U212" s="482">
        <f t="shared" si="73"/>
        <v>0</v>
      </c>
      <c r="V212" s="494">
        <f t="shared" si="74"/>
        <v>0</v>
      </c>
    </row>
    <row r="213" spans="4:22" x14ac:dyDescent="0.2">
      <c r="D213" s="490"/>
      <c r="I213" s="485"/>
      <c r="J213" s="485"/>
      <c r="P213" s="485"/>
      <c r="Q213" s="485"/>
      <c r="R213" s="482"/>
      <c r="S213" s="494"/>
      <c r="U213" s="482"/>
      <c r="V213" s="494"/>
    </row>
    <row r="214" spans="4:22" ht="15" x14ac:dyDescent="0.25">
      <c r="D214" s="497" t="s">
        <v>15</v>
      </c>
      <c r="E214" s="482" t="str">
        <f>'Exposure to credit risk'!$C$22</f>
        <v>Cash at bank and in hand</v>
      </c>
      <c r="F214" s="482" t="str">
        <f>'Exposure to credit risk'!$K$5</f>
        <v>Total </v>
      </c>
      <c r="G214" s="484">
        <f>INDEX('Exposure to credit risk'!$B$4:$C$23,MATCH('Direct validations'!E214,'Exposure to credit risk'!$C$4:$C$23,0),1)</f>
        <v>15</v>
      </c>
      <c r="H214" s="484" t="str">
        <f>HLOOKUP(F214,'Exposure to credit risk'!$B$5:$K$6,2,FALSE)</f>
        <v>G</v>
      </c>
      <c r="I214" s="485">
        <f>INDEX('Exposure to credit risk'!$B$4:$K$23,MATCH('Direct validations'!G214,'Exposure to credit risk'!$B$4:$B$23,0),MATCH('Direct validations'!H214,'Exposure to credit risk'!$B$6:$K$6,0))</f>
        <v>0</v>
      </c>
      <c r="J214" s="485">
        <f>INDEX('Exposure to credit risk'!$M$4:$V$23,MATCH('Direct validations'!G214,'Exposure to credit risk'!$M$4:$M$23,0),MATCH('Direct validations'!H214,'Exposure to credit risk'!$M$6:$V$6,0))</f>
        <v>0</v>
      </c>
      <c r="K214" s="493" t="s">
        <v>159</v>
      </c>
      <c r="L214" s="482" t="str">
        <f>'Financial Assets past due'!$C$23</f>
        <v>Cash at bank and in hand</v>
      </c>
      <c r="M214" s="482" t="str">
        <f>'Financial Assets past due'!$E$5</f>
        <v>Neither past due nor impaired assets</v>
      </c>
      <c r="N214" s="484">
        <f>INDEX('Financial Assets past due'!$B$4:$C$24,MATCH('Direct validations'!L214,'Financial Assets past due'!$C$4:$C$24,0),1)</f>
        <v>15</v>
      </c>
      <c r="O214" s="484" t="str">
        <f>HLOOKUP(M214,'Financial Assets past due'!$B$5:$I$7,3,FALSE)</f>
        <v>A</v>
      </c>
      <c r="P214" s="485">
        <f>INDEX('Financial Assets past due'!$B$4:$I$24,MATCH('Direct validations'!N214,'Financial Assets past due'!$B$4:$B$24,0),MATCH('Direct validations'!O214,'Financial Assets past due'!$B$7:$I$7,0))</f>
        <v>0</v>
      </c>
      <c r="Q214" s="485">
        <f>INDEX('Financial Assets past due'!$K$4:$R$24,MATCH('Direct validations'!N214,'Financial Assets past due'!$K$4:$K$24,0),MATCH('Direct validations'!O214,'Financial Assets past due'!$K$7:$R$7,0))</f>
        <v>0</v>
      </c>
      <c r="R214" s="482" t="str">
        <f t="shared" ref="R214:R221" si="75">IF($T214="No",IF(I214=P214,"Pass","Fail"),IF(I214+P214=0,"Pass","Fail"))</f>
        <v>Pass</v>
      </c>
      <c r="S214" s="494" t="str">
        <f t="shared" ref="S214:S221" si="76">IF($T214="No",IF(J214=Q214,"Pass","Fail"),IF(J214+Q214=0,"Pass","Fail"))</f>
        <v>Pass</v>
      </c>
      <c r="T214" s="482" t="s">
        <v>69</v>
      </c>
      <c r="U214" s="482">
        <f t="shared" ref="U214:V221" si="77">IF(R214="Pass",0,1)</f>
        <v>0</v>
      </c>
      <c r="V214" s="494">
        <f t="shared" si="77"/>
        <v>0</v>
      </c>
    </row>
    <row r="215" spans="4:22" ht="15" x14ac:dyDescent="0.25">
      <c r="D215" s="497" t="s">
        <v>15</v>
      </c>
      <c r="E215" s="482" t="str">
        <f>'Exposure to credit risk'!$C$44</f>
        <v>Cash at bank and in hand</v>
      </c>
      <c r="F215" s="482" t="str">
        <f>'Exposure to credit risk'!$K$27</f>
        <v>Total </v>
      </c>
      <c r="G215" s="484">
        <f>INDEX('Exposure to credit risk'!$B$26:$C$45,MATCH('Direct validations'!E215,'Exposure to credit risk'!$C$26:$C$45,0),1)</f>
        <v>15</v>
      </c>
      <c r="H215" s="484" t="str">
        <f>HLOOKUP(F215,'Exposure to credit risk'!$B$27:$K$28,2,FALSE)</f>
        <v>N</v>
      </c>
      <c r="I215" s="485">
        <f>INDEX('Exposure to credit risk'!$B$26:$K$45,MATCH('Direct validations'!G215,'Exposure to credit risk'!$B$26:$B$45,0),MATCH('Direct validations'!H215,'Exposure to credit risk'!$B$28:$K$28,0))</f>
        <v>0</v>
      </c>
      <c r="J215" s="485">
        <f>INDEX('Exposure to credit risk'!$M$26:$V$45,MATCH('Direct validations'!G215,'Exposure to credit risk'!$M$26:$M$45,0),MATCH('Direct validations'!H215,'Exposure to credit risk'!$M$28:$V$28,0))</f>
        <v>0</v>
      </c>
      <c r="K215" s="493" t="s">
        <v>159</v>
      </c>
      <c r="L215" s="482" t="str">
        <f>'Financial Assets past due'!$C$46</f>
        <v>Cash at bank and in hand</v>
      </c>
      <c r="M215" s="482" t="str">
        <f>'Financial Assets past due'!$E$28</f>
        <v>Neither past due nor impaired assets</v>
      </c>
      <c r="N215" s="484">
        <f>INDEX('Financial Assets past due'!$B$27:$C$47,MATCH('Direct validations'!L215,'Financial Assets past due'!$C$27:$C$47,0),1)</f>
        <v>15</v>
      </c>
      <c r="O215" s="484" t="str">
        <f>HLOOKUP(M215,'Financial Assets past due'!$B$28:$I$30,3,FALSE)</f>
        <v>F</v>
      </c>
      <c r="P215" s="485">
        <f>INDEX('Financial Assets past due'!$B$27:$I$47,MATCH('Direct validations'!N215,'Financial Assets past due'!$B$27:$B$47,0),MATCH('Direct validations'!O215,'Financial Assets past due'!$B$30:$I$30,0))</f>
        <v>0</v>
      </c>
      <c r="Q215" s="485">
        <f>INDEX('Financial Assets past due'!$K$27:$R$47,MATCH('Direct validations'!N215,'Financial Assets past due'!$K$27:$K$47,0),MATCH('Direct validations'!O215,'Financial Assets past due'!$K$30:$R$30,0))</f>
        <v>0</v>
      </c>
      <c r="R215" s="482" t="str">
        <f t="shared" si="75"/>
        <v>Pass</v>
      </c>
      <c r="S215" s="494" t="str">
        <f t="shared" si="76"/>
        <v>Pass</v>
      </c>
      <c r="T215" s="482" t="s">
        <v>69</v>
      </c>
      <c r="U215" s="482">
        <f t="shared" si="77"/>
        <v>0</v>
      </c>
      <c r="V215" s="494">
        <f t="shared" si="77"/>
        <v>0</v>
      </c>
    </row>
    <row r="216" spans="4:22" ht="15" x14ac:dyDescent="0.25">
      <c r="D216" s="497" t="s">
        <v>15</v>
      </c>
      <c r="E216" s="482" t="str">
        <f>'Exposure to credit risk'!$C$66</f>
        <v>Cash at bank and in hand</v>
      </c>
      <c r="F216" s="482" t="str">
        <f>'Exposure to credit risk'!$K$49</f>
        <v>Total </v>
      </c>
      <c r="G216" s="484">
        <f>INDEX('Exposure to credit risk'!$B$48:$C$67,MATCH('Direct validations'!E216,'Exposure to credit risk'!$C$48:$C$67,0),1)</f>
        <v>15</v>
      </c>
      <c r="H216" s="484" t="str">
        <f>HLOOKUP(F216,'Exposure to credit risk'!$B$49:$K$50,2,FALSE)</f>
        <v>U</v>
      </c>
      <c r="I216" s="485">
        <f>INDEX('Exposure to credit risk'!$B$48:$K$67,MATCH('Direct validations'!G216,'Exposure to credit risk'!$B$48:$B$67,0),MATCH('Direct validations'!H216,'Exposure to credit risk'!$B$50:$K$50,0))</f>
        <v>0</v>
      </c>
      <c r="J216" s="485">
        <f>INDEX('Exposure to credit risk'!$M$48:$V$67,MATCH('Direct validations'!G216,'Exposure to credit risk'!$M$48:$M$67,0),MATCH('Direct validations'!H216,'Exposure to credit risk'!$M$50:$V$50,0))</f>
        <v>0</v>
      </c>
      <c r="K216" s="493" t="s">
        <v>159</v>
      </c>
      <c r="L216" s="482" t="str">
        <f>'Financial Assets past due'!$C$69</f>
        <v>Cash at bank and in hand</v>
      </c>
      <c r="M216" s="482" t="str">
        <f>'Financial Assets past due'!$E$51</f>
        <v>Neither past due nor impaired assets</v>
      </c>
      <c r="N216" s="484">
        <f>INDEX('Financial Assets past due'!$B$50:$C$70,MATCH('Direct validations'!L216,'Financial Assets past due'!$C$50:$C$70,0),1)</f>
        <v>15</v>
      </c>
      <c r="O216" s="484" t="str">
        <f>HLOOKUP(M216,'Financial Assets past due'!$B$51:$I$53,3,FALSE)</f>
        <v>K</v>
      </c>
      <c r="P216" s="485">
        <f>INDEX('Financial Assets past due'!$B$50:$I$70,MATCH('Direct validations'!N216,'Financial Assets past due'!$B$50:$B$70,0),MATCH('Direct validations'!O216,'Financial Assets past due'!$B$53:$I$53,0))</f>
        <v>0</v>
      </c>
      <c r="Q216" s="485">
        <f>INDEX('Financial Assets past due'!$K$50:$R$70,MATCH('Direct validations'!N216,'Financial Assets past due'!$K$50:$K$70,0),MATCH('Direct validations'!O216,'Financial Assets past due'!$K$53:$R$53,0))</f>
        <v>0</v>
      </c>
      <c r="R216" s="482" t="str">
        <f t="shared" si="75"/>
        <v>Pass</v>
      </c>
      <c r="S216" s="494" t="str">
        <f t="shared" si="76"/>
        <v>Pass</v>
      </c>
      <c r="T216" s="482" t="s">
        <v>69</v>
      </c>
      <c r="U216" s="482">
        <f t="shared" si="77"/>
        <v>0</v>
      </c>
      <c r="V216" s="494">
        <f t="shared" si="77"/>
        <v>0</v>
      </c>
    </row>
    <row r="217" spans="4:22" ht="15" x14ac:dyDescent="0.25">
      <c r="D217" s="497" t="s">
        <v>15</v>
      </c>
      <c r="E217" s="482" t="str">
        <f>'Exposure to credit risk'!$C$88</f>
        <v>Cash at bank and in hand</v>
      </c>
      <c r="F217" s="482" t="str">
        <f>'Exposure to credit risk'!$K$71</f>
        <v>Total </v>
      </c>
      <c r="G217" s="484">
        <f>INDEX('Exposure to credit risk'!$B$70:$C$89,MATCH('Direct validations'!E217,'Exposure to credit risk'!$C$70:$C$89,0),1)</f>
        <v>15</v>
      </c>
      <c r="H217" s="484" t="str">
        <f>HLOOKUP(F217,'Exposure to credit risk'!$B$71:$K$72,2,FALSE)</f>
        <v>AB</v>
      </c>
      <c r="I217" s="485">
        <f>INDEX('Exposure to credit risk'!$B$70:$K$89,MATCH('Direct validations'!G217,'Exposure to credit risk'!$B$70:$B$89,0),MATCH('Direct validations'!H217,'Exposure to credit risk'!$B$72:$K$72,0))</f>
        <v>0</v>
      </c>
      <c r="J217" s="485">
        <f>INDEX('Exposure to credit risk'!$M$70:$V$89,MATCH('Direct validations'!G217,'Exposure to credit risk'!$M$70:$M$89,0),MATCH('Direct validations'!H217,'Exposure to credit risk'!$M$72:$V$72,0))</f>
        <v>0</v>
      </c>
      <c r="K217" s="493" t="s">
        <v>159</v>
      </c>
      <c r="L217" s="482" t="str">
        <f>'Financial Assets past due'!$C$92</f>
        <v>Cash at bank and in hand</v>
      </c>
      <c r="M217" s="482" t="str">
        <f>'Financial Assets past due'!$E$74</f>
        <v>Neither past due nor impaired assets</v>
      </c>
      <c r="N217" s="484">
        <f>INDEX('Financial Assets past due'!$B$73:$C$93,MATCH('Direct validations'!L217,'Financial Assets past due'!$C$73:$C$93,0),1)</f>
        <v>15</v>
      </c>
      <c r="O217" s="484" t="str">
        <f>HLOOKUP(M217,'Financial Assets past due'!$B$74:$I$76,3,FALSE)</f>
        <v>P</v>
      </c>
      <c r="P217" s="485">
        <f>INDEX('Financial Assets past due'!$B$73:$I$93,MATCH('Direct validations'!N217,'Financial Assets past due'!$B$73:$B$93,0),MATCH('Direct validations'!O217,'Financial Assets past due'!$B$76:$I$76,0))</f>
        <v>0</v>
      </c>
      <c r="Q217" s="485">
        <f>INDEX('Financial Assets past due'!$K$73:$R$93,MATCH('Direct validations'!N217,'Financial Assets past due'!$K$73:$K$93,0),MATCH('Direct validations'!O217,'Financial Assets past due'!$K$76:$R$76,0))</f>
        <v>0</v>
      </c>
      <c r="R217" s="482" t="str">
        <f t="shared" si="75"/>
        <v>Pass</v>
      </c>
      <c r="S217" s="494" t="str">
        <f t="shared" si="76"/>
        <v>Pass</v>
      </c>
      <c r="T217" s="482" t="s">
        <v>69</v>
      </c>
      <c r="U217" s="482">
        <f t="shared" si="77"/>
        <v>0</v>
      </c>
      <c r="V217" s="494">
        <f t="shared" si="77"/>
        <v>0</v>
      </c>
    </row>
    <row r="218" spans="4:22" ht="15" x14ac:dyDescent="0.25">
      <c r="D218" s="497" t="s">
        <v>15</v>
      </c>
      <c r="E218" s="482" t="str">
        <f>'Exposure to credit risk'!$C$110</f>
        <v>Cash at bank and in hand</v>
      </c>
      <c r="F218" s="482" t="str">
        <f>'Exposure to credit risk'!$K$93</f>
        <v>Total </v>
      </c>
      <c r="G218" s="484">
        <f>INDEX('Exposure to credit risk'!$B$92:$C$111,MATCH('Direct validations'!E218,'Exposure to credit risk'!$C$92:$C$111,0),1)</f>
        <v>15</v>
      </c>
      <c r="H218" s="484" t="str">
        <f>HLOOKUP(F218,'Exposure to credit risk'!$B$93:$K$94,2,FALSE)</f>
        <v>AI</v>
      </c>
      <c r="I218" s="485">
        <f>INDEX('Exposure to credit risk'!$B$92:$K$111,MATCH('Direct validations'!G218,'Exposure to credit risk'!$B$92:$B$111,0),MATCH('Direct validations'!H218,'Exposure to credit risk'!$B$94:$K$94,0))</f>
        <v>0</v>
      </c>
      <c r="J218" s="485">
        <f>INDEX('Exposure to credit risk'!$M$92:$V$111,MATCH('Direct validations'!G218,'Exposure to credit risk'!$M$92:$M$111,0),MATCH('Direct validations'!H218,'Exposure to credit risk'!$M$94:$V$94,0))</f>
        <v>0</v>
      </c>
      <c r="K218" s="493" t="s">
        <v>159</v>
      </c>
      <c r="L218" s="482" t="str">
        <f>'Financial Assets past due'!$C$115</f>
        <v>Cash at bank and in hand</v>
      </c>
      <c r="M218" s="482" t="str">
        <f>'Financial Assets past due'!$E$97</f>
        <v>Neither past due nor impaired assets</v>
      </c>
      <c r="N218" s="484">
        <f>INDEX('Financial Assets past due'!$B$96:$C$116,MATCH('Direct validations'!L218,'Financial Assets past due'!$C$96:$C$116,0),1)</f>
        <v>15</v>
      </c>
      <c r="O218" s="484" t="str">
        <f>HLOOKUP(M218,'Financial Assets past due'!$B$97:$I$99,3,FALSE)</f>
        <v>U</v>
      </c>
      <c r="P218" s="485">
        <f>INDEX('Financial Assets past due'!$B$96:$I$116,MATCH('Direct validations'!N218,'Financial Assets past due'!$B$96:$B$116,0),MATCH('Direct validations'!O218,'Financial Assets past due'!$B$99:$I$99,0))</f>
        <v>0</v>
      </c>
      <c r="Q218" s="485">
        <f>INDEX('Financial Assets past due'!$K$96:$R$116,MATCH('Direct validations'!N218,'Financial Assets past due'!$K$96:$K$116,0),MATCH('Direct validations'!O218,'Financial Assets past due'!$K$99:$R$99,0))</f>
        <v>0</v>
      </c>
      <c r="R218" s="482" t="str">
        <f t="shared" si="75"/>
        <v>Pass</v>
      </c>
      <c r="S218" s="494" t="str">
        <f t="shared" si="76"/>
        <v>Pass</v>
      </c>
      <c r="T218" s="482" t="s">
        <v>69</v>
      </c>
      <c r="U218" s="482">
        <f t="shared" si="77"/>
        <v>0</v>
      </c>
      <c r="V218" s="494">
        <f t="shared" si="77"/>
        <v>0</v>
      </c>
    </row>
    <row r="219" spans="4:22" ht="15" x14ac:dyDescent="0.25">
      <c r="D219" s="497" t="s">
        <v>15</v>
      </c>
      <c r="E219" s="482" t="str">
        <f>'Exposure to credit risk'!$C$132</f>
        <v>Cash at bank and in hand</v>
      </c>
      <c r="F219" s="482" t="str">
        <f>'Exposure to credit risk'!$K$115</f>
        <v>Total </v>
      </c>
      <c r="G219" s="484">
        <f>INDEX('Exposure to credit risk'!$B$114:$C$133,MATCH('Direct validations'!E219,'Exposure to credit risk'!$C$114:$C$133,0),1)</f>
        <v>15</v>
      </c>
      <c r="H219" s="484" t="str">
        <f>HLOOKUP(F219,'Exposure to credit risk'!$B$115:$K$116,2,FALSE)</f>
        <v>AP</v>
      </c>
      <c r="I219" s="485">
        <f>INDEX('Exposure to credit risk'!$B$114:$K$133,MATCH('Direct validations'!G219,'Exposure to credit risk'!$B$114:$B$133,0),MATCH('Direct validations'!H219,'Exposure to credit risk'!$B$116:$K$116,0))</f>
        <v>0</v>
      </c>
      <c r="J219" s="485">
        <f>INDEX('Exposure to credit risk'!$M$114:$V$133,MATCH('Direct validations'!G219,'Exposure to credit risk'!$M$114:$M$133,0),MATCH('Direct validations'!H219,'Exposure to credit risk'!$M$116:$V$116,0))</f>
        <v>0</v>
      </c>
      <c r="K219" s="493" t="s">
        <v>159</v>
      </c>
      <c r="L219" s="482" t="str">
        <f>'Financial Assets past due'!$C$138</f>
        <v>Cash at bank and in hand</v>
      </c>
      <c r="M219" s="482" t="str">
        <f>'Financial Assets past due'!$E$120</f>
        <v>Neither past due nor impaired assets</v>
      </c>
      <c r="N219" s="484">
        <f>INDEX('Financial Assets past due'!$B$119:$C$139,MATCH('Direct validations'!L219,'Financial Assets past due'!$C$119:$C$139,0),1)</f>
        <v>15</v>
      </c>
      <c r="O219" s="484" t="str">
        <f>HLOOKUP(M219,'Financial Assets past due'!$B$120:$I$122,3,FALSE)</f>
        <v>Z</v>
      </c>
      <c r="P219" s="485">
        <f>INDEX('Financial Assets past due'!$B$119:$I$139,MATCH('Direct validations'!N219,'Financial Assets past due'!$B$119:$B$139,0),MATCH('Direct validations'!O219,'Financial Assets past due'!$B$122:$I$122,0))</f>
        <v>0</v>
      </c>
      <c r="Q219" s="485">
        <f>INDEX('Financial Assets past due'!$K$119:$R$139,MATCH('Direct validations'!N219,'Financial Assets past due'!$K$119:$K$139,0),MATCH('Direct validations'!O219,'Financial Assets past due'!$K$122:$R$122,0))</f>
        <v>0</v>
      </c>
      <c r="R219" s="482" t="str">
        <f t="shared" si="75"/>
        <v>Pass</v>
      </c>
      <c r="S219" s="494" t="str">
        <f t="shared" si="76"/>
        <v>Pass</v>
      </c>
      <c r="T219" s="482" t="s">
        <v>69</v>
      </c>
      <c r="U219" s="482">
        <f t="shared" si="77"/>
        <v>0</v>
      </c>
      <c r="V219" s="494">
        <f t="shared" si="77"/>
        <v>0</v>
      </c>
    </row>
    <row r="220" spans="4:22" ht="15" x14ac:dyDescent="0.25">
      <c r="D220" s="497" t="s">
        <v>15</v>
      </c>
      <c r="E220" s="482" t="str">
        <f>'Exposure to credit risk'!$C$154</f>
        <v>Cash at bank and in hand</v>
      </c>
      <c r="F220" s="482" t="str">
        <f>'Exposure to credit risk'!$K$137</f>
        <v>Total </v>
      </c>
      <c r="G220" s="484">
        <f>INDEX('Exposure to credit risk'!$B$136:$C$155,MATCH('Direct validations'!E220,'Exposure to credit risk'!$C$136:$C$155,0),1)</f>
        <v>15</v>
      </c>
      <c r="H220" s="484" t="str">
        <f>HLOOKUP(F220,'Exposure to credit risk'!$B$137:$K$138,2,FALSE)</f>
        <v>AW</v>
      </c>
      <c r="I220" s="485">
        <f>INDEX('Exposure to credit risk'!$B$136:$K$155,MATCH('Direct validations'!G220,'Exposure to credit risk'!$B$136:$B$155,0),MATCH('Direct validations'!H220,'Exposure to credit risk'!$B$138:$K$138,0))</f>
        <v>0</v>
      </c>
      <c r="J220" s="485">
        <f>INDEX('Exposure to credit risk'!$M$136:$V$155,MATCH('Direct validations'!G220,'Exposure to credit risk'!$M$136:$M$155,0),MATCH('Direct validations'!H220,'Exposure to credit risk'!$M$138:$V$138,0))</f>
        <v>0</v>
      </c>
      <c r="K220" s="493" t="s">
        <v>159</v>
      </c>
      <c r="L220" s="482" t="str">
        <f>'Financial Assets past due'!$C$161</f>
        <v>Cash at bank and in hand</v>
      </c>
      <c r="M220" s="482" t="str">
        <f>'Financial Assets past due'!$E$143</f>
        <v>Neither past due nor impaired assets</v>
      </c>
      <c r="N220" s="484">
        <f>INDEX('Financial Assets past due'!$B$142:$C$162,MATCH('Direct validations'!L220,'Financial Assets past due'!$C$142:$C$162,0),1)</f>
        <v>15</v>
      </c>
      <c r="O220" s="484" t="str">
        <f>HLOOKUP(M220,'Financial Assets past due'!$B$143:$I$145,3,FALSE)</f>
        <v>AE</v>
      </c>
      <c r="P220" s="485">
        <f>INDEX('Financial Assets past due'!$B$142:$I$162,MATCH('Direct validations'!N220,'Financial Assets past due'!$B$142:$B$162,0),MATCH('Direct validations'!O220,'Financial Assets past due'!$B$145:$I$145,0))</f>
        <v>0</v>
      </c>
      <c r="Q220" s="485">
        <f>INDEX('Financial Assets past due'!$K$142:$R$162,MATCH('Direct validations'!N220,'Financial Assets past due'!$K$142:$K$162,0),MATCH('Direct validations'!O220,'Financial Assets past due'!$K$145:$R$145,0))</f>
        <v>0</v>
      </c>
      <c r="R220" s="482" t="str">
        <f t="shared" si="75"/>
        <v>Pass</v>
      </c>
      <c r="S220" s="494" t="str">
        <f t="shared" si="76"/>
        <v>Pass</v>
      </c>
      <c r="T220" s="482" t="s">
        <v>69</v>
      </c>
      <c r="U220" s="482">
        <f t="shared" si="77"/>
        <v>0</v>
      </c>
      <c r="V220" s="494">
        <f t="shared" si="77"/>
        <v>0</v>
      </c>
    </row>
    <row r="221" spans="4:22" ht="15" x14ac:dyDescent="0.25">
      <c r="D221" s="497" t="s">
        <v>15</v>
      </c>
      <c r="E221" s="482" t="str">
        <f>'Exposure to credit risk'!$C$176</f>
        <v>Cash at bank and in hand</v>
      </c>
      <c r="F221" s="482" t="str">
        <f>'Exposure to credit risk'!$K$159</f>
        <v>Total </v>
      </c>
      <c r="G221" s="484">
        <f>INDEX('Exposure to credit risk'!$B$158:$C$177,MATCH('Direct validations'!E221,'Exposure to credit risk'!$C$158:$C$177,0),1)</f>
        <v>15</v>
      </c>
      <c r="H221" s="484" t="str">
        <f>HLOOKUP(F221,'Exposure to credit risk'!$B$159:$K$160,2,FALSE)</f>
        <v>AAD</v>
      </c>
      <c r="I221" s="485">
        <f>INDEX('Exposure to credit risk'!$B$158:$K$177,MATCH('Direct validations'!G221,'Exposure to credit risk'!$B$158:$B$177,0),MATCH('Direct validations'!H221,'Exposure to credit risk'!$B$160:$K$160,0))</f>
        <v>0</v>
      </c>
      <c r="J221" s="485">
        <f>INDEX('Exposure to credit risk'!$M$158:$V$177,MATCH('Direct validations'!G221,'Exposure to credit risk'!$M$158:$M$177,0),MATCH('Direct validations'!H221,'Exposure to credit risk'!$M$160:$V$160,0))</f>
        <v>0</v>
      </c>
      <c r="K221" s="493" t="s">
        <v>159</v>
      </c>
      <c r="L221" s="482" t="str">
        <f>'Financial Assets past due'!$C$184</f>
        <v>Cash at bank and in hand</v>
      </c>
      <c r="M221" s="482" t="str">
        <f>'Financial Assets past due'!$E$166</f>
        <v>Neither past due nor impaired assets</v>
      </c>
      <c r="N221" s="484">
        <f>INDEX('Financial Assets past due'!$B$165:$C$185,MATCH('Direct validations'!L221,'Financial Assets past due'!$C$165:$C$185,0),1)</f>
        <v>15</v>
      </c>
      <c r="O221" s="484" t="str">
        <f>HLOOKUP(M221,'Financial Assets past due'!$B$166:$I$168,3,FALSE)</f>
        <v>AJ</v>
      </c>
      <c r="P221" s="485">
        <f>INDEX('Financial Assets past due'!$B$165:$I$185,MATCH('Direct validations'!N221,'Financial Assets past due'!$B$165:$B$185,0),MATCH('Direct validations'!O221,'Financial Assets past due'!$B$168:$I$168,0))</f>
        <v>0</v>
      </c>
      <c r="Q221" s="485">
        <f>INDEX('Financial Assets past due'!$K$165:$R$185,MATCH('Direct validations'!N221,'Financial Assets past due'!$K$165:$K$185,0),MATCH('Direct validations'!O221,'Financial Assets past due'!$K$168:$R$168,0))</f>
        <v>0</v>
      </c>
      <c r="R221" s="482" t="str">
        <f t="shared" si="75"/>
        <v>Pass</v>
      </c>
      <c r="S221" s="494" t="str">
        <f t="shared" si="76"/>
        <v>Pass</v>
      </c>
      <c r="T221" s="482" t="s">
        <v>69</v>
      </c>
      <c r="U221" s="482">
        <f t="shared" si="77"/>
        <v>0</v>
      </c>
      <c r="V221" s="494">
        <f t="shared" si="77"/>
        <v>0</v>
      </c>
    </row>
    <row r="222" spans="4:22" x14ac:dyDescent="0.2">
      <c r="D222" s="490"/>
      <c r="I222" s="485"/>
      <c r="J222" s="485"/>
      <c r="P222" s="485"/>
      <c r="Q222" s="485"/>
      <c r="R222" s="482"/>
      <c r="S222" s="494"/>
      <c r="U222" s="482"/>
      <c r="V222" s="494"/>
    </row>
    <row r="223" spans="4:22" ht="15" x14ac:dyDescent="0.25">
      <c r="D223" s="497" t="s">
        <v>15</v>
      </c>
      <c r="E223" s="482" t="str">
        <f>'Exposure to credit risk'!$C$23</f>
        <v>Total</v>
      </c>
      <c r="F223" s="482" t="str">
        <f>'Exposure to credit risk'!$K$5</f>
        <v>Total </v>
      </c>
      <c r="G223" s="484">
        <f>INDEX('Exposure to credit risk'!$B$4:$C$23,MATCH('Direct validations'!E223,'Exposure to credit risk'!$C$4:$C$23,0),1)</f>
        <v>16</v>
      </c>
      <c r="H223" s="484" t="str">
        <f>HLOOKUP(F223,'Exposure to credit risk'!$B$5:$K$6,2,FALSE)</f>
        <v>G</v>
      </c>
      <c r="I223" s="485">
        <f>INDEX('Exposure to credit risk'!$B$4:$K$23,MATCH('Direct validations'!G223,'Exposure to credit risk'!$B$4:$B$23,0),MATCH('Direct validations'!H223,'Exposure to credit risk'!$B$6:$K$6,0))</f>
        <v>0</v>
      </c>
      <c r="J223" s="485">
        <f>INDEX('Exposure to credit risk'!$M$4:$V$23,MATCH('Direct validations'!G223,'Exposure to credit risk'!$M$4:$M$23,0),MATCH('Direct validations'!H223,'Exposure to credit risk'!$M$6:$V$6,0))</f>
        <v>0</v>
      </c>
      <c r="K223" s="493" t="s">
        <v>159</v>
      </c>
      <c r="L223" s="482" t="str">
        <f>'Financial Assets past due'!$C$24</f>
        <v>Total</v>
      </c>
      <c r="M223" s="482" t="str">
        <f>'Financial Assets past due'!$E$5</f>
        <v>Neither past due nor impaired assets</v>
      </c>
      <c r="N223" s="484">
        <f>INDEX('Financial Assets past due'!$B$4:$C$24,MATCH('Direct validations'!L223,'Financial Assets past due'!$C$4:$C$24,0),1)</f>
        <v>16</v>
      </c>
      <c r="O223" s="484" t="str">
        <f>HLOOKUP(M223,'Financial Assets past due'!$B$5:$I$7,3,FALSE)</f>
        <v>A</v>
      </c>
      <c r="P223" s="485">
        <f>INDEX('Financial Assets past due'!$B$4:$I$24,MATCH('Direct validations'!N223,'Financial Assets past due'!$B$4:$B$24,0),MATCH('Direct validations'!O223,'Financial Assets past due'!$B$7:$I$7,0))</f>
        <v>0</v>
      </c>
      <c r="Q223" s="485">
        <f>INDEX('Financial Assets past due'!$K$4:$R$24,MATCH('Direct validations'!N223,'Financial Assets past due'!$K$4:$K$24,0),MATCH('Direct validations'!O223,'Financial Assets past due'!$K$7:$R$7,0))</f>
        <v>0</v>
      </c>
      <c r="R223" s="482" t="str">
        <f t="shared" ref="R223:R230" si="78">IF($T223="No",IF(I223=P223,"Pass","Fail"),IF(I223+P223=0,"Pass","Fail"))</f>
        <v>Pass</v>
      </c>
      <c r="S223" s="494" t="str">
        <f t="shared" ref="S223:S230" si="79">IF($T223="No",IF(J223=Q223,"Pass","Fail"),IF(J223+Q223=0,"Pass","Fail"))</f>
        <v>Pass</v>
      </c>
      <c r="T223" s="482" t="s">
        <v>69</v>
      </c>
      <c r="U223" s="482">
        <f t="shared" ref="U223:V230" si="80">IF(R223="Pass",0,1)</f>
        <v>0</v>
      </c>
      <c r="V223" s="494">
        <f t="shared" si="80"/>
        <v>0</v>
      </c>
    </row>
    <row r="224" spans="4:22" ht="15" x14ac:dyDescent="0.25">
      <c r="D224" s="497" t="s">
        <v>15</v>
      </c>
      <c r="E224" s="482" t="str">
        <f>'Exposure to credit risk'!$C$45</f>
        <v>Total</v>
      </c>
      <c r="F224" s="482" t="str">
        <f>'Exposure to credit risk'!$K$27</f>
        <v>Total </v>
      </c>
      <c r="G224" s="484">
        <f>INDEX('Exposure to credit risk'!$B$26:$C$45,MATCH('Direct validations'!E224,'Exposure to credit risk'!$C$26:$C$45,0),1)</f>
        <v>16</v>
      </c>
      <c r="H224" s="484" t="str">
        <f>HLOOKUP(F224,'Exposure to credit risk'!$B$27:$K$28,2,FALSE)</f>
        <v>N</v>
      </c>
      <c r="I224" s="485">
        <f>INDEX('Exposure to credit risk'!$B$26:$K$45,MATCH('Direct validations'!G224,'Exposure to credit risk'!$B$26:$B$45,0),MATCH('Direct validations'!H224,'Exposure to credit risk'!$B$28:$K$28,0))</f>
        <v>0</v>
      </c>
      <c r="J224" s="485">
        <f>INDEX('Exposure to credit risk'!$M$26:$V$45,MATCH('Direct validations'!G224,'Exposure to credit risk'!$M$26:$M$45,0),MATCH('Direct validations'!H224,'Exposure to credit risk'!$M$28:$V$28,0))</f>
        <v>0</v>
      </c>
      <c r="K224" s="493" t="s">
        <v>159</v>
      </c>
      <c r="L224" s="482" t="str">
        <f>'Financial Assets past due'!$C$47</f>
        <v>Total</v>
      </c>
      <c r="M224" s="482" t="str">
        <f>'Financial Assets past due'!$E$28</f>
        <v>Neither past due nor impaired assets</v>
      </c>
      <c r="N224" s="484">
        <f>INDEX('Financial Assets past due'!$B$27:$C$47,MATCH('Direct validations'!L224,'Financial Assets past due'!$C$27:$C$47,0),1)</f>
        <v>16</v>
      </c>
      <c r="O224" s="484" t="str">
        <f>HLOOKUP(M224,'Financial Assets past due'!$B$28:$I$30,3,FALSE)</f>
        <v>F</v>
      </c>
      <c r="P224" s="485">
        <f>INDEX('Financial Assets past due'!$B$27:$I$47,MATCH('Direct validations'!N224,'Financial Assets past due'!$B$27:$B$47,0),MATCH('Direct validations'!O224,'Financial Assets past due'!$B$30:$I$30,0))</f>
        <v>0</v>
      </c>
      <c r="Q224" s="485">
        <f>INDEX('Financial Assets past due'!$K$27:$R$47,MATCH('Direct validations'!N224,'Financial Assets past due'!$K$27:$K$47,0),MATCH('Direct validations'!O224,'Financial Assets past due'!$K$30:$R$30,0))</f>
        <v>0</v>
      </c>
      <c r="R224" s="482" t="str">
        <f t="shared" si="78"/>
        <v>Pass</v>
      </c>
      <c r="S224" s="494" t="str">
        <f t="shared" si="79"/>
        <v>Pass</v>
      </c>
      <c r="T224" s="482" t="s">
        <v>69</v>
      </c>
      <c r="U224" s="482">
        <f t="shared" si="80"/>
        <v>0</v>
      </c>
      <c r="V224" s="494">
        <f t="shared" si="80"/>
        <v>0</v>
      </c>
    </row>
    <row r="225" spans="4:22" ht="15" x14ac:dyDescent="0.25">
      <c r="D225" s="497" t="s">
        <v>15</v>
      </c>
      <c r="E225" s="482" t="str">
        <f>'Exposure to credit risk'!$C$67</f>
        <v>Total</v>
      </c>
      <c r="F225" s="482" t="str">
        <f>'Exposure to credit risk'!$K$49</f>
        <v>Total </v>
      </c>
      <c r="G225" s="484">
        <f>INDEX('Exposure to credit risk'!$B$48:$C$67,MATCH('Direct validations'!E225,'Exposure to credit risk'!$C$48:$C$67,0),1)</f>
        <v>16</v>
      </c>
      <c r="H225" s="484" t="str">
        <f>HLOOKUP(F225,'Exposure to credit risk'!$B$49:$K$50,2,FALSE)</f>
        <v>U</v>
      </c>
      <c r="I225" s="485">
        <f>INDEX('Exposure to credit risk'!$B$48:$K$67,MATCH('Direct validations'!G225,'Exposure to credit risk'!$B$48:$B$67,0),MATCH('Direct validations'!H225,'Exposure to credit risk'!$B$50:$K$50,0))</f>
        <v>0</v>
      </c>
      <c r="J225" s="485">
        <f>INDEX('Exposure to credit risk'!$M$48:$V$67,MATCH('Direct validations'!G225,'Exposure to credit risk'!$M$48:$M$67,0),MATCH('Direct validations'!H225,'Exposure to credit risk'!$M$50:$V$50,0))</f>
        <v>0</v>
      </c>
      <c r="K225" s="493" t="s">
        <v>159</v>
      </c>
      <c r="L225" s="482" t="str">
        <f>'Financial Assets past due'!$C$70</f>
        <v>Total</v>
      </c>
      <c r="M225" s="482" t="str">
        <f>'Financial Assets past due'!$E$51</f>
        <v>Neither past due nor impaired assets</v>
      </c>
      <c r="N225" s="484">
        <f>INDEX('Financial Assets past due'!$B$50:$C$70,MATCH('Direct validations'!L225,'Financial Assets past due'!$C$50:$C$70,0),1)</f>
        <v>16</v>
      </c>
      <c r="O225" s="484" t="str">
        <f>HLOOKUP(M225,'Financial Assets past due'!$B$51:$I$53,3,FALSE)</f>
        <v>K</v>
      </c>
      <c r="P225" s="485">
        <f>INDEX('Financial Assets past due'!$B$50:$I$70,MATCH('Direct validations'!N225,'Financial Assets past due'!$B$50:$B$70,0),MATCH('Direct validations'!O225,'Financial Assets past due'!$B$53:$I$53,0))</f>
        <v>0</v>
      </c>
      <c r="Q225" s="485">
        <f>INDEX('Financial Assets past due'!$K$50:$R$70,MATCH('Direct validations'!N225,'Financial Assets past due'!$K$50:$K$70,0),MATCH('Direct validations'!O225,'Financial Assets past due'!$K$53:$R$53,0))</f>
        <v>0</v>
      </c>
      <c r="R225" s="482" t="str">
        <f t="shared" si="78"/>
        <v>Pass</v>
      </c>
      <c r="S225" s="494" t="str">
        <f t="shared" si="79"/>
        <v>Pass</v>
      </c>
      <c r="T225" s="482" t="s">
        <v>69</v>
      </c>
      <c r="U225" s="482">
        <f t="shared" si="80"/>
        <v>0</v>
      </c>
      <c r="V225" s="494">
        <f t="shared" si="80"/>
        <v>0</v>
      </c>
    </row>
    <row r="226" spans="4:22" ht="15" x14ac:dyDescent="0.25">
      <c r="D226" s="497" t="s">
        <v>15</v>
      </c>
      <c r="E226" s="482" t="str">
        <f>'Exposure to credit risk'!$C$89</f>
        <v>Total</v>
      </c>
      <c r="F226" s="482" t="str">
        <f>'Exposure to credit risk'!$K$71</f>
        <v>Total </v>
      </c>
      <c r="G226" s="484">
        <f>INDEX('Exposure to credit risk'!$B$70:$C$89,MATCH('Direct validations'!E226,'Exposure to credit risk'!$C$70:$C$89,0),1)</f>
        <v>16</v>
      </c>
      <c r="H226" s="484" t="str">
        <f>HLOOKUP(F226,'Exposure to credit risk'!$B$71:$K$72,2,FALSE)</f>
        <v>AB</v>
      </c>
      <c r="I226" s="485">
        <f>INDEX('Exposure to credit risk'!$B$70:$K$89,MATCH('Direct validations'!G226,'Exposure to credit risk'!$B$70:$B$89,0),MATCH('Direct validations'!H226,'Exposure to credit risk'!$B$72:$K$72,0))</f>
        <v>0</v>
      </c>
      <c r="J226" s="485">
        <f>INDEX('Exposure to credit risk'!$M$70:$V$89,MATCH('Direct validations'!G226,'Exposure to credit risk'!$M$70:$M$89,0),MATCH('Direct validations'!H226,'Exposure to credit risk'!$M$72:$V$72,0))</f>
        <v>0</v>
      </c>
      <c r="K226" s="493" t="s">
        <v>159</v>
      </c>
      <c r="L226" s="482" t="str">
        <f>'Financial Assets past due'!$C$93</f>
        <v>Total</v>
      </c>
      <c r="M226" s="482" t="str">
        <f>'Financial Assets past due'!$E$74</f>
        <v>Neither past due nor impaired assets</v>
      </c>
      <c r="N226" s="484">
        <f>INDEX('Financial Assets past due'!$B$73:$C$93,MATCH('Direct validations'!L226,'Financial Assets past due'!$C$73:$C$93,0),1)</f>
        <v>16</v>
      </c>
      <c r="O226" s="484" t="str">
        <f>HLOOKUP(M226,'Financial Assets past due'!$B$74:$I$76,3,FALSE)</f>
        <v>P</v>
      </c>
      <c r="P226" s="485">
        <f>INDEX('Financial Assets past due'!$B$73:$I$93,MATCH('Direct validations'!N226,'Financial Assets past due'!$B$73:$B$93,0),MATCH('Direct validations'!O226,'Financial Assets past due'!$B$76:$I$76,0))</f>
        <v>0</v>
      </c>
      <c r="Q226" s="485">
        <f>INDEX('Financial Assets past due'!$K$73:$R$93,MATCH('Direct validations'!N226,'Financial Assets past due'!$K$73:$K$93,0),MATCH('Direct validations'!O226,'Financial Assets past due'!$K$76:$R$76,0))</f>
        <v>0</v>
      </c>
      <c r="R226" s="482" t="str">
        <f t="shared" si="78"/>
        <v>Pass</v>
      </c>
      <c r="S226" s="494" t="str">
        <f t="shared" si="79"/>
        <v>Pass</v>
      </c>
      <c r="T226" s="482" t="s">
        <v>69</v>
      </c>
      <c r="U226" s="482">
        <f t="shared" si="80"/>
        <v>0</v>
      </c>
      <c r="V226" s="494">
        <f t="shared" si="80"/>
        <v>0</v>
      </c>
    </row>
    <row r="227" spans="4:22" ht="15" x14ac:dyDescent="0.25">
      <c r="D227" s="497" t="s">
        <v>15</v>
      </c>
      <c r="E227" s="482" t="str">
        <f>'Exposure to credit risk'!$C$111</f>
        <v>Total</v>
      </c>
      <c r="F227" s="482" t="str">
        <f>'Exposure to credit risk'!$K$93</f>
        <v>Total </v>
      </c>
      <c r="G227" s="484">
        <f>INDEX('Exposure to credit risk'!$B$92:$C$111,MATCH('Direct validations'!E227,'Exposure to credit risk'!$C$92:$C$111,0),1)</f>
        <v>16</v>
      </c>
      <c r="H227" s="484" t="str">
        <f>HLOOKUP(F227,'Exposure to credit risk'!$B$93:$K$94,2,FALSE)</f>
        <v>AI</v>
      </c>
      <c r="I227" s="485">
        <f>INDEX('Exposure to credit risk'!$B$92:$K$111,MATCH('Direct validations'!G227,'Exposure to credit risk'!$B$92:$B$111,0),MATCH('Direct validations'!H227,'Exposure to credit risk'!$B$94:$K$94,0))</f>
        <v>0</v>
      </c>
      <c r="J227" s="485">
        <f>INDEX('Exposure to credit risk'!$M$92:$V$111,MATCH('Direct validations'!G227,'Exposure to credit risk'!$M$92:$M$111,0),MATCH('Direct validations'!H227,'Exposure to credit risk'!$M$94:$V$94,0))</f>
        <v>0</v>
      </c>
      <c r="K227" s="493" t="s">
        <v>159</v>
      </c>
      <c r="L227" s="482" t="str">
        <f>'Financial Assets past due'!$C$116</f>
        <v>Total</v>
      </c>
      <c r="M227" s="482" t="str">
        <f>'Financial Assets past due'!$E$97</f>
        <v>Neither past due nor impaired assets</v>
      </c>
      <c r="N227" s="484">
        <f>INDEX('Financial Assets past due'!$B$96:$C$116,MATCH('Direct validations'!L227,'Financial Assets past due'!$C$96:$C$116,0),1)</f>
        <v>16</v>
      </c>
      <c r="O227" s="484" t="str">
        <f>HLOOKUP(M227,'Financial Assets past due'!$B$97:$I$99,3,FALSE)</f>
        <v>U</v>
      </c>
      <c r="P227" s="485">
        <f>INDEX('Financial Assets past due'!$B$96:$I$116,MATCH('Direct validations'!N227,'Financial Assets past due'!$B$96:$B$116,0),MATCH('Direct validations'!O227,'Financial Assets past due'!$B$99:$I$99,0))</f>
        <v>0</v>
      </c>
      <c r="Q227" s="485">
        <f>INDEX('Financial Assets past due'!$K$96:$R$116,MATCH('Direct validations'!N227,'Financial Assets past due'!$K$96:$K$116,0),MATCH('Direct validations'!O227,'Financial Assets past due'!$K$99:$R$99,0))</f>
        <v>0</v>
      </c>
      <c r="R227" s="482" t="str">
        <f t="shared" si="78"/>
        <v>Pass</v>
      </c>
      <c r="S227" s="494" t="str">
        <f t="shared" si="79"/>
        <v>Pass</v>
      </c>
      <c r="T227" s="482" t="s">
        <v>69</v>
      </c>
      <c r="U227" s="482">
        <f t="shared" si="80"/>
        <v>0</v>
      </c>
      <c r="V227" s="494">
        <f t="shared" si="80"/>
        <v>0</v>
      </c>
    </row>
    <row r="228" spans="4:22" ht="15" x14ac:dyDescent="0.25">
      <c r="D228" s="497" t="s">
        <v>15</v>
      </c>
      <c r="E228" s="482" t="str">
        <f>'Exposure to credit risk'!$C$133</f>
        <v>Total</v>
      </c>
      <c r="F228" s="482" t="str">
        <f>'Exposure to credit risk'!$K$115</f>
        <v>Total </v>
      </c>
      <c r="G228" s="484">
        <f>INDEX('Exposure to credit risk'!$B$114:$C$133,MATCH('Direct validations'!E228,'Exposure to credit risk'!$C$114:$C$133,0),1)</f>
        <v>16</v>
      </c>
      <c r="H228" s="484" t="str">
        <f>HLOOKUP(F228,'Exposure to credit risk'!$B$115:$K$116,2,FALSE)</f>
        <v>AP</v>
      </c>
      <c r="I228" s="485">
        <f>INDEX('Exposure to credit risk'!$B$114:$K$133,MATCH('Direct validations'!G228,'Exposure to credit risk'!$B$114:$B$133,0),MATCH('Direct validations'!H228,'Exposure to credit risk'!$B$116:$K$116,0))</f>
        <v>0</v>
      </c>
      <c r="J228" s="485">
        <f>INDEX('Exposure to credit risk'!$M$114:$V$133,MATCH('Direct validations'!G228,'Exposure to credit risk'!$M$114:$M$133,0),MATCH('Direct validations'!H228,'Exposure to credit risk'!$M$116:$V$116,0))</f>
        <v>0</v>
      </c>
      <c r="K228" s="493" t="s">
        <v>159</v>
      </c>
      <c r="L228" s="482" t="str">
        <f>'Financial Assets past due'!$C$139</f>
        <v>Total</v>
      </c>
      <c r="M228" s="482" t="str">
        <f>'Financial Assets past due'!$E$120</f>
        <v>Neither past due nor impaired assets</v>
      </c>
      <c r="N228" s="484">
        <f>INDEX('Financial Assets past due'!$B$119:$C$139,MATCH('Direct validations'!L228,'Financial Assets past due'!$C$119:$C$139,0),1)</f>
        <v>16</v>
      </c>
      <c r="O228" s="484" t="str">
        <f>HLOOKUP(M228,'Financial Assets past due'!$B$120:$I$122,3,FALSE)</f>
        <v>Z</v>
      </c>
      <c r="P228" s="485">
        <f>INDEX('Financial Assets past due'!$B$119:$I$139,MATCH('Direct validations'!N228,'Financial Assets past due'!$B$119:$B$139,0),MATCH('Direct validations'!O228,'Financial Assets past due'!$B$122:$I$122,0))</f>
        <v>0</v>
      </c>
      <c r="Q228" s="485">
        <f>INDEX('Financial Assets past due'!$K$119:$R$139,MATCH('Direct validations'!N228,'Financial Assets past due'!$K$119:$K$139,0),MATCH('Direct validations'!O228,'Financial Assets past due'!$K$122:$R$122,0))</f>
        <v>0</v>
      </c>
      <c r="R228" s="482" t="str">
        <f t="shared" si="78"/>
        <v>Pass</v>
      </c>
      <c r="S228" s="494" t="str">
        <f t="shared" si="79"/>
        <v>Pass</v>
      </c>
      <c r="T228" s="482" t="s">
        <v>69</v>
      </c>
      <c r="U228" s="482">
        <f t="shared" si="80"/>
        <v>0</v>
      </c>
      <c r="V228" s="494">
        <f t="shared" si="80"/>
        <v>0</v>
      </c>
    </row>
    <row r="229" spans="4:22" ht="15" x14ac:dyDescent="0.25">
      <c r="D229" s="497" t="s">
        <v>15</v>
      </c>
      <c r="E229" s="482" t="str">
        <f>'Exposure to credit risk'!$C$155</f>
        <v>Total</v>
      </c>
      <c r="F229" s="482" t="str">
        <f>'Exposure to credit risk'!$K$137</f>
        <v>Total </v>
      </c>
      <c r="G229" s="484">
        <f>INDEX('Exposure to credit risk'!$B$136:$C$155,MATCH('Direct validations'!E229,'Exposure to credit risk'!$C$136:$C$155,0),1)</f>
        <v>16</v>
      </c>
      <c r="H229" s="484" t="str">
        <f>HLOOKUP(F229,'Exposure to credit risk'!$B$137:$K$138,2,FALSE)</f>
        <v>AW</v>
      </c>
      <c r="I229" s="485">
        <f>INDEX('Exposure to credit risk'!$B$136:$K$155,MATCH('Direct validations'!G229,'Exposure to credit risk'!$B$136:$B$155,0),MATCH('Direct validations'!H229,'Exposure to credit risk'!$B$138:$K$138,0))</f>
        <v>0</v>
      </c>
      <c r="J229" s="485">
        <f>INDEX('Exposure to credit risk'!$M$136:$V$155,MATCH('Direct validations'!G229,'Exposure to credit risk'!$M$136:$M$155,0),MATCH('Direct validations'!H229,'Exposure to credit risk'!$M$138:$V$138,0))</f>
        <v>0</v>
      </c>
      <c r="K229" s="493" t="s">
        <v>159</v>
      </c>
      <c r="L229" s="482" t="str">
        <f>'Financial Assets past due'!$C$162</f>
        <v>Total</v>
      </c>
      <c r="M229" s="482" t="str">
        <f>'Financial Assets past due'!$E$143</f>
        <v>Neither past due nor impaired assets</v>
      </c>
      <c r="N229" s="484">
        <f>INDEX('Financial Assets past due'!$B$142:$C$162,MATCH('Direct validations'!L229,'Financial Assets past due'!$C$142:$C$162,0),1)</f>
        <v>16</v>
      </c>
      <c r="O229" s="484" t="str">
        <f>HLOOKUP(M229,'Financial Assets past due'!$B$143:$I$145,3,FALSE)</f>
        <v>AE</v>
      </c>
      <c r="P229" s="485">
        <f>INDEX('Financial Assets past due'!$B$142:$I$162,MATCH('Direct validations'!N229,'Financial Assets past due'!$B$142:$B$162,0),MATCH('Direct validations'!O229,'Financial Assets past due'!$B$145:$I$145,0))</f>
        <v>0</v>
      </c>
      <c r="Q229" s="485">
        <f>INDEX('Financial Assets past due'!$K$142:$R$162,MATCH('Direct validations'!N229,'Financial Assets past due'!$K$142:$K$162,0),MATCH('Direct validations'!O229,'Financial Assets past due'!$K$145:$R$145,0))</f>
        <v>0</v>
      </c>
      <c r="R229" s="482" t="str">
        <f t="shared" si="78"/>
        <v>Pass</v>
      </c>
      <c r="S229" s="494" t="str">
        <f t="shared" si="79"/>
        <v>Pass</v>
      </c>
      <c r="T229" s="482" t="s">
        <v>69</v>
      </c>
      <c r="U229" s="482">
        <f t="shared" si="80"/>
        <v>0</v>
      </c>
      <c r="V229" s="494">
        <f t="shared" si="80"/>
        <v>0</v>
      </c>
    </row>
    <row r="230" spans="4:22" ht="15" x14ac:dyDescent="0.25">
      <c r="D230" s="497" t="s">
        <v>15</v>
      </c>
      <c r="E230" s="482" t="str">
        <f>'Exposure to credit risk'!$C$177</f>
        <v>Total</v>
      </c>
      <c r="F230" s="482" t="str">
        <f>'Exposure to credit risk'!$K$159</f>
        <v>Total </v>
      </c>
      <c r="G230" s="484">
        <f>INDEX('Exposure to credit risk'!$B$158:$C$177,MATCH('Direct validations'!E230,'Exposure to credit risk'!$C$158:$C$177,0),1)</f>
        <v>16</v>
      </c>
      <c r="H230" s="484" t="str">
        <f>HLOOKUP(F230,'Exposure to credit risk'!$B$159:$K$160,2,FALSE)</f>
        <v>AAD</v>
      </c>
      <c r="I230" s="485">
        <f>INDEX('Exposure to credit risk'!$B$158:$K$177,MATCH('Direct validations'!G230,'Exposure to credit risk'!$B$158:$B$177,0),MATCH('Direct validations'!H230,'Exposure to credit risk'!$B$160:$K$160,0))</f>
        <v>0</v>
      </c>
      <c r="J230" s="485">
        <f>INDEX('Exposure to credit risk'!$M$158:$V$177,MATCH('Direct validations'!G230,'Exposure to credit risk'!$M$158:$M$177,0),MATCH('Direct validations'!H230,'Exposure to credit risk'!$M$160:$V$160,0))</f>
        <v>0</v>
      </c>
      <c r="K230" s="493" t="s">
        <v>159</v>
      </c>
      <c r="L230" s="482" t="str">
        <f>'Financial Assets past due'!$C$185</f>
        <v>Total</v>
      </c>
      <c r="M230" s="482" t="str">
        <f>'Financial Assets past due'!$E$166</f>
        <v>Neither past due nor impaired assets</v>
      </c>
      <c r="N230" s="484">
        <f>INDEX('Financial Assets past due'!$B$165:$C$185,MATCH('Direct validations'!L230,'Financial Assets past due'!$C$165:$C$185,0),1)</f>
        <v>16</v>
      </c>
      <c r="O230" s="484" t="str">
        <f>HLOOKUP(M230,'Financial Assets past due'!$B$166:$I$168,3,FALSE)</f>
        <v>AJ</v>
      </c>
      <c r="P230" s="485">
        <f>INDEX('Financial Assets past due'!$B$165:$I$185,MATCH('Direct validations'!N230,'Financial Assets past due'!$B$165:$B$185,0),MATCH('Direct validations'!O230,'Financial Assets past due'!$B$168:$I$168,0))</f>
        <v>0</v>
      </c>
      <c r="Q230" s="485">
        <f>INDEX('Financial Assets past due'!$K$165:$R$185,MATCH('Direct validations'!N230,'Financial Assets past due'!$K$165:$K$185,0),MATCH('Direct validations'!O230,'Financial Assets past due'!$K$168:$R$168,0))</f>
        <v>0</v>
      </c>
      <c r="R230" s="482" t="str">
        <f t="shared" si="78"/>
        <v>Pass</v>
      </c>
      <c r="S230" s="494" t="str">
        <f t="shared" si="79"/>
        <v>Pass</v>
      </c>
      <c r="T230" s="482" t="s">
        <v>69</v>
      </c>
      <c r="U230" s="482">
        <f t="shared" si="80"/>
        <v>0</v>
      </c>
      <c r="V230" s="494">
        <f t="shared" si="80"/>
        <v>0</v>
      </c>
    </row>
    <row r="231" spans="4:22" x14ac:dyDescent="0.2">
      <c r="D231" s="490"/>
      <c r="I231" s="485"/>
      <c r="J231" s="485"/>
      <c r="P231" s="485"/>
      <c r="Q231" s="485"/>
      <c r="R231" s="482"/>
      <c r="S231" s="494"/>
      <c r="U231" s="482"/>
      <c r="V231" s="494"/>
    </row>
    <row r="232" spans="4:22" ht="15" x14ac:dyDescent="0.25">
      <c r="D232" s="497" t="s">
        <v>159</v>
      </c>
      <c r="E232" s="700" t="str">
        <f>'Financial Assets past due'!$C$9</f>
        <v>Shares and other variable yield securities and units in unit trusts</v>
      </c>
      <c r="F232" s="482" t="str">
        <f>'Financial Assets past due'!$F$5</f>
        <v>Past due but not impaired</v>
      </c>
      <c r="G232" s="484">
        <f>INDEX('Financial Assets past due'!$B$4:$C$24,MATCH('Direct validations'!E232,'Financial Assets past due'!$C$4:$C$24,0),1)</f>
        <v>1</v>
      </c>
      <c r="H232" s="484" t="str">
        <f>HLOOKUP(F232,'Financial Assets past due'!$B$5:$I$7,3,FALSE)</f>
        <v>B</v>
      </c>
      <c r="I232" s="485">
        <f>INDEX('Financial Assets past due'!$B$4:$I$24,MATCH('Direct validations'!G232,'Financial Assets past due'!$B$4:$B$24,0),MATCH('Direct validations'!H232,'Financial Assets past due'!$B$7:$I$7,0))</f>
        <v>0</v>
      </c>
      <c r="J232" s="485">
        <f>INDEX('Financial Assets past due'!$K$4:R$24,MATCH('Direct validations'!G232,'Financial Assets past due'!$K$4:$K$24,0),MATCH('Direct validations'!H232,'Financial Assets past due'!$K$7:$R$7,0))</f>
        <v>0</v>
      </c>
      <c r="K232" s="493" t="s">
        <v>160</v>
      </c>
      <c r="L232" s="481" t="str">
        <f>'Age analysis of past due no imp'!$C$9</f>
        <v>Shares and other variable yield securities and units in unit trusts</v>
      </c>
      <c r="M232" s="481" t="str">
        <f>'Age analysis of past due no imp'!$I$5</f>
        <v>Total</v>
      </c>
      <c r="N232" s="481">
        <f>INDEX('Age analysis of past due no imp'!$B$4:$C$24,MATCH('Direct validations'!L232,'Age analysis of past due no imp'!$C$4:$C$24,0),1)</f>
        <v>1</v>
      </c>
      <c r="O232" s="481" t="str">
        <f>HLOOKUP(M232,'Age analysis of past due no imp'!$B$5:$I$7,3,FALSE)</f>
        <v>E</v>
      </c>
      <c r="P232" s="485">
        <f>INDEX('Age analysis of past due no imp'!$B$4:$I$24,MATCH('Direct validations'!N232,'Age analysis of past due no imp'!$B$4:$B$24,0),MATCH('Direct validations'!O232,'Age analysis of past due no imp'!$B$7:$I$7,0))</f>
        <v>0</v>
      </c>
      <c r="Q232" s="485">
        <f>INDEX('Age analysis of past due no imp'!$K$4:$R$24,MATCH('Direct validations'!N232,'Age analysis of past due no imp'!$K$4:$K$24,0),MATCH('Direct validations'!O232,'Age analysis of past due no imp'!$K$7:$R$7,0))</f>
        <v>0</v>
      </c>
      <c r="R232" s="482" t="str">
        <f t="shared" ref="R232:R239" si="81">IF($T232="No",IF(I232=P232,"Pass","Fail"),IF(I232+P232=0,"Pass","Fail"))</f>
        <v>Pass</v>
      </c>
      <c r="S232" s="494" t="str">
        <f t="shared" ref="S232:S239" si="82">IF($T232="No",IF(J232=Q232,"Pass","Fail"),IF(J232+Q232=0,"Pass","Fail"))</f>
        <v>Pass</v>
      </c>
      <c r="T232" s="482" t="s">
        <v>69</v>
      </c>
      <c r="U232" s="482">
        <f t="shared" ref="U232:U239" si="83">IF(R232="Pass",0,1)</f>
        <v>0</v>
      </c>
      <c r="V232" s="494">
        <f t="shared" ref="V232:V239" si="84">IF(S232="Pass",0,1)</f>
        <v>0</v>
      </c>
    </row>
    <row r="233" spans="4:22" ht="15" x14ac:dyDescent="0.25">
      <c r="D233" s="497" t="s">
        <v>159</v>
      </c>
      <c r="E233" s="700" t="str">
        <f>'Financial Assets past due'!$C$9</f>
        <v>Shares and other variable yield securities and units in unit trusts</v>
      </c>
      <c r="F233" s="482" t="str">
        <f>'Financial Assets past due'!$F$28</f>
        <v>Past due but not impaired</v>
      </c>
      <c r="G233" s="484">
        <f>INDEX('Financial Assets past due'!$B$27:$C$47,MATCH('Direct validations'!E233,'Financial Assets past due'!$C$27:$C$47,0),1)</f>
        <v>1</v>
      </c>
      <c r="H233" s="484" t="str">
        <f>HLOOKUP(F233,'Financial Assets past due'!$B$28:$I$30,3,FALSE)</f>
        <v>G</v>
      </c>
      <c r="I233" s="485">
        <f>INDEX('Financial Assets past due'!$B$27:$I$47,MATCH('Direct validations'!G233,'Financial Assets past due'!$B$27:$B$47,0),MATCH('Direct validations'!H233,'Financial Assets past due'!$B$30:$I$30,0))</f>
        <v>0</v>
      </c>
      <c r="J233" s="485">
        <f>INDEX('Financial Assets past due'!$K$27:$R$47,MATCH('Direct validations'!G233,'Financial Assets past due'!$K$27:$K$47,0),MATCH('Direct validations'!H233,'Financial Assets past due'!$K$30:$R$30,0))</f>
        <v>0</v>
      </c>
      <c r="K233" s="493" t="s">
        <v>160</v>
      </c>
      <c r="L233" s="481" t="str">
        <f>'Age analysis of past due no imp'!$C$9</f>
        <v>Shares and other variable yield securities and units in unit trusts</v>
      </c>
      <c r="M233" s="481" t="str">
        <f>'Age analysis of past due no imp'!$I$27</f>
        <v>Total</v>
      </c>
      <c r="N233" s="481">
        <f>INDEX('Age analysis of past due no imp'!$B$26:$C$46,MATCH('Direct validations'!L233,'Age analysis of past due no imp'!$C$26:$C$46,0),1)</f>
        <v>1</v>
      </c>
      <c r="O233" s="481" t="str">
        <f>HLOOKUP(M233,'Age analysis of past due no imp'!$B$27:$I$29,3,FALSE)</f>
        <v>J</v>
      </c>
      <c r="P233" s="485">
        <f>INDEX('Age analysis of past due no imp'!$B$26:$I$46,MATCH('Direct validations'!N233,'Age analysis of past due no imp'!$B$26:$B$46,0),MATCH('Direct validations'!O233,'Age analysis of past due no imp'!$B$29:$I$29,0))</f>
        <v>0</v>
      </c>
      <c r="Q233" s="485">
        <f>INDEX('Age analysis of past due no imp'!$K$26:$R$46,MATCH('Direct validations'!N233,'Age analysis of past due no imp'!$K$26:$K$46,0),MATCH('Direct validations'!O233,'Age analysis of past due no imp'!$K$29:$R$29,0))</f>
        <v>0</v>
      </c>
      <c r="R233" s="482" t="str">
        <f t="shared" si="81"/>
        <v>Pass</v>
      </c>
      <c r="S233" s="494" t="str">
        <f t="shared" si="82"/>
        <v>Pass</v>
      </c>
      <c r="T233" s="482" t="s">
        <v>69</v>
      </c>
      <c r="U233" s="482">
        <f t="shared" si="83"/>
        <v>0</v>
      </c>
      <c r="V233" s="494">
        <f t="shared" si="84"/>
        <v>0</v>
      </c>
    </row>
    <row r="234" spans="4:22" ht="15" x14ac:dyDescent="0.25">
      <c r="D234" s="497" t="s">
        <v>159</v>
      </c>
      <c r="E234" s="700" t="str">
        <f>'Financial Assets past due'!$C$9</f>
        <v>Shares and other variable yield securities and units in unit trusts</v>
      </c>
      <c r="F234" s="482" t="str">
        <f>'Financial Assets past due'!$F$51</f>
        <v>Past due but not impaired</v>
      </c>
      <c r="G234" s="484">
        <f>INDEX('Financial Assets past due'!$B$50:$C$70,MATCH('Direct validations'!E234,'Financial Assets past due'!$C$50:$C$70,0),1)</f>
        <v>1</v>
      </c>
      <c r="H234" s="484" t="str">
        <f>HLOOKUP(F234,'Financial Assets past due'!$B$51:$I$53,3,FALSE)</f>
        <v>L</v>
      </c>
      <c r="I234" s="485">
        <f>INDEX('Financial Assets past due'!$B$50:$I$70,MATCH('Direct validations'!G234,'Financial Assets past due'!$B$50:$B$70,0),MATCH('Direct validations'!H234,'Financial Assets past due'!$B$53:$I$53,0))</f>
        <v>0</v>
      </c>
      <c r="J234" s="485">
        <f>INDEX('Financial Assets past due'!$K$50:$R$70,MATCH('Direct validations'!G234,'Financial Assets past due'!$K$50:$K$70,0),MATCH('Direct validations'!H234,'Financial Assets past due'!$K$53:$R$53,0))</f>
        <v>0</v>
      </c>
      <c r="K234" s="493" t="s">
        <v>160</v>
      </c>
      <c r="L234" s="481" t="str">
        <f>'Age analysis of past due no imp'!$C$9</f>
        <v>Shares and other variable yield securities and units in unit trusts</v>
      </c>
      <c r="M234" s="481" t="str">
        <f>'Age analysis of past due no imp'!$I$49</f>
        <v>Total</v>
      </c>
      <c r="N234" s="481">
        <f>INDEX('Age analysis of past due no imp'!$B$48:$C$68,MATCH('Direct validations'!L234,'Age analysis of past due no imp'!$C$48:$C$68,0),1)</f>
        <v>1</v>
      </c>
      <c r="O234" s="481" t="str">
        <f>HLOOKUP(M234,'Age analysis of past due no imp'!$B$49:$I$51,3,FALSE)</f>
        <v>O</v>
      </c>
      <c r="P234" s="485">
        <f>INDEX('Age analysis of past due no imp'!$B$48:$I$68,MATCH('Direct validations'!N234,'Age analysis of past due no imp'!$B$48:$B$68,0),MATCH('Direct validations'!O234,'Age analysis of past due no imp'!$B$51:$I$51,0))</f>
        <v>0</v>
      </c>
      <c r="Q234" s="485">
        <f>INDEX('Age analysis of past due no imp'!$K$48:$R$68,MATCH('Direct validations'!N234,'Age analysis of past due no imp'!$K$48:$K$68,0),MATCH('Direct validations'!O234,'Age analysis of past due no imp'!$K$51:$R$51,0))</f>
        <v>0</v>
      </c>
      <c r="R234" s="482" t="str">
        <f t="shared" si="81"/>
        <v>Pass</v>
      </c>
      <c r="S234" s="494" t="str">
        <f t="shared" si="82"/>
        <v>Pass</v>
      </c>
      <c r="T234" s="482" t="s">
        <v>69</v>
      </c>
      <c r="U234" s="482">
        <f t="shared" si="83"/>
        <v>0</v>
      </c>
      <c r="V234" s="494">
        <f t="shared" si="84"/>
        <v>0</v>
      </c>
    </row>
    <row r="235" spans="4:22" ht="15" x14ac:dyDescent="0.25">
      <c r="D235" s="497" t="s">
        <v>159</v>
      </c>
      <c r="E235" s="700" t="str">
        <f>'Financial Assets past due'!$C$9</f>
        <v>Shares and other variable yield securities and units in unit trusts</v>
      </c>
      <c r="F235" s="482" t="str">
        <f>'Financial Assets past due'!$F$74</f>
        <v>Past due but not impaired</v>
      </c>
      <c r="G235" s="484">
        <f>INDEX('Financial Assets past due'!$B$73:$C$93,MATCH('Direct validations'!E235,'Financial Assets past due'!$C$73:$C$93,0),1)</f>
        <v>1</v>
      </c>
      <c r="H235" s="484" t="str">
        <f>HLOOKUP(F235,'Financial Assets past due'!$B$74:$I$76,3,FALSE)</f>
        <v>Q</v>
      </c>
      <c r="I235" s="485">
        <f>INDEX('Financial Assets past due'!$B$73:$I$93,MATCH('Direct validations'!G235,'Financial Assets past due'!$B$73:$B$93,0),MATCH('Direct validations'!H235,'Financial Assets past due'!$B$76:$I$76,0))</f>
        <v>0</v>
      </c>
      <c r="J235" s="485">
        <f>INDEX('Financial Assets past due'!$K$73:$R$93,MATCH('Direct validations'!G235,'Financial Assets past due'!$K$73:$K$93,0),MATCH('Direct validations'!H235,'Financial Assets past due'!$K$76:$R$76,0))</f>
        <v>0</v>
      </c>
      <c r="K235" s="493" t="s">
        <v>160</v>
      </c>
      <c r="L235" s="481" t="str">
        <f>'Age analysis of past due no imp'!$C$9</f>
        <v>Shares and other variable yield securities and units in unit trusts</v>
      </c>
      <c r="M235" s="481" t="str">
        <f>'Age analysis of past due no imp'!$I$71</f>
        <v>Total</v>
      </c>
      <c r="N235" s="481">
        <f>INDEX('Age analysis of past due no imp'!$B$70:$C$90,MATCH('Direct validations'!L235,'Age analysis of past due no imp'!$C$70:$C$90,0),1)</f>
        <v>1</v>
      </c>
      <c r="O235" s="481" t="str">
        <f>HLOOKUP(M235,'Age analysis of past due no imp'!$B$71:$I$73,3,FALSE)</f>
        <v>T</v>
      </c>
      <c r="P235" s="485">
        <f>INDEX('Age analysis of past due no imp'!$B$70:$I$90,MATCH('Direct validations'!N235,'Age analysis of past due no imp'!$B$70:$B$90,0),MATCH('Direct validations'!O235,'Age analysis of past due no imp'!$B$73:$I$73,0))</f>
        <v>0</v>
      </c>
      <c r="Q235" s="485">
        <f>INDEX('Age analysis of past due no imp'!$K$70:$R$90,MATCH('Direct validations'!N235,'Age analysis of past due no imp'!$K$70:$K$90,0),MATCH('Direct validations'!O235,'Age analysis of past due no imp'!$K$73:$R$73,0))</f>
        <v>0</v>
      </c>
      <c r="R235" s="482" t="str">
        <f t="shared" si="81"/>
        <v>Pass</v>
      </c>
      <c r="S235" s="494" t="str">
        <f t="shared" si="82"/>
        <v>Pass</v>
      </c>
      <c r="T235" s="482" t="s">
        <v>69</v>
      </c>
      <c r="U235" s="482">
        <f t="shared" si="83"/>
        <v>0</v>
      </c>
      <c r="V235" s="494">
        <f t="shared" si="84"/>
        <v>0</v>
      </c>
    </row>
    <row r="236" spans="4:22" ht="15" x14ac:dyDescent="0.25">
      <c r="D236" s="497" t="s">
        <v>159</v>
      </c>
      <c r="E236" s="700" t="str">
        <f>'Financial Assets past due'!$C$9</f>
        <v>Shares and other variable yield securities and units in unit trusts</v>
      </c>
      <c r="F236" s="482" t="str">
        <f>'Financial Assets past due'!$F$97</f>
        <v>Past due but not impaired</v>
      </c>
      <c r="G236" s="484">
        <f>INDEX('Financial Assets past due'!$B$96:$C$116,MATCH('Direct validations'!E236,'Financial Assets past due'!$C$96:$C$116,0),1)</f>
        <v>1</v>
      </c>
      <c r="H236" s="484" t="str">
        <f>HLOOKUP(F236,'Financial Assets past due'!$B$97:$I$99,3,FALSE)</f>
        <v>V</v>
      </c>
      <c r="I236" s="485">
        <f>INDEX('Financial Assets past due'!$B$96:$I$116,MATCH('Direct validations'!G236,'Financial Assets past due'!$B$96:$B$116,0),MATCH('Direct validations'!H236,'Financial Assets past due'!$B$99:$I$99,0))</f>
        <v>0</v>
      </c>
      <c r="J236" s="485">
        <f>INDEX('Financial Assets past due'!$K$96:$R$116,MATCH('Direct validations'!G236,'Financial Assets past due'!$K$96:$K$116,0),MATCH('Direct validations'!H236,'Financial Assets past due'!$K$99:$R$99,0))</f>
        <v>0</v>
      </c>
      <c r="K236" s="493" t="s">
        <v>160</v>
      </c>
      <c r="L236" s="481" t="str">
        <f>'Age analysis of past due no imp'!$C$9</f>
        <v>Shares and other variable yield securities and units in unit trusts</v>
      </c>
      <c r="M236" s="481" t="str">
        <f>'Age analysis of past due no imp'!$I$93</f>
        <v>Total</v>
      </c>
      <c r="N236" s="481">
        <f>INDEX('Age analysis of past due no imp'!$B$92:$C$112,MATCH('Direct validations'!L236,'Age analysis of past due no imp'!$C$92:$C$112,0),1)</f>
        <v>1</v>
      </c>
      <c r="O236" s="481" t="str">
        <f>HLOOKUP(M236,'Age analysis of past due no imp'!$B$93:$I$95,3,FALSE)</f>
        <v>Y</v>
      </c>
      <c r="P236" s="485">
        <f>INDEX('Age analysis of past due no imp'!$B$92:$I$112,MATCH('Direct validations'!N236,'Age analysis of past due no imp'!$B$92:$B$112,0),MATCH('Direct validations'!O236,'Age analysis of past due no imp'!$B$95:$I$95,0))</f>
        <v>0</v>
      </c>
      <c r="Q236" s="485">
        <f>INDEX('Age analysis of past due no imp'!$K$92:$R$112,MATCH('Direct validations'!N236,'Age analysis of past due no imp'!$K$92:$K$112,0),MATCH('Direct validations'!O236,'Age analysis of past due no imp'!$K$95:$R$95,0))</f>
        <v>0</v>
      </c>
      <c r="R236" s="482" t="str">
        <f t="shared" si="81"/>
        <v>Pass</v>
      </c>
      <c r="S236" s="494" t="str">
        <f t="shared" si="82"/>
        <v>Pass</v>
      </c>
      <c r="T236" s="482" t="s">
        <v>69</v>
      </c>
      <c r="U236" s="482">
        <f t="shared" si="83"/>
        <v>0</v>
      </c>
      <c r="V236" s="494">
        <f t="shared" si="84"/>
        <v>0</v>
      </c>
    </row>
    <row r="237" spans="4:22" ht="15" x14ac:dyDescent="0.25">
      <c r="D237" s="497" t="s">
        <v>159</v>
      </c>
      <c r="E237" s="700" t="str">
        <f>'Financial Assets past due'!$C$9</f>
        <v>Shares and other variable yield securities and units in unit trusts</v>
      </c>
      <c r="F237" s="482" t="str">
        <f>'Financial Assets past due'!$F$120</f>
        <v>Past due but not impaired</v>
      </c>
      <c r="G237" s="484">
        <f>INDEX('Financial Assets past due'!$B$119:$C$139,MATCH('Direct validations'!E237,'Financial Assets past due'!$C$119:$C$139,0),1)</f>
        <v>1</v>
      </c>
      <c r="H237" s="484" t="str">
        <f>HLOOKUP(F237,'Financial Assets past due'!$B$120:$I$122,3,FALSE)</f>
        <v>AA</v>
      </c>
      <c r="I237" s="485">
        <f>INDEX('Financial Assets past due'!$B$119:$I$139,MATCH('Direct validations'!G237,'Financial Assets past due'!$B$119:$B$139,0),MATCH('Direct validations'!H237,'Financial Assets past due'!$B$122:$I$122,0))</f>
        <v>0</v>
      </c>
      <c r="J237" s="485">
        <f>INDEX('Financial Assets past due'!$K$119:$R$139,MATCH('Direct validations'!G237,'Financial Assets past due'!$K$119:$K$139,0),MATCH('Direct validations'!H237,'Financial Assets past due'!$K$122:$R$122,0))</f>
        <v>0</v>
      </c>
      <c r="K237" s="493" t="s">
        <v>160</v>
      </c>
      <c r="L237" s="481" t="str">
        <f>'Age analysis of past due no imp'!$C$9</f>
        <v>Shares and other variable yield securities and units in unit trusts</v>
      </c>
      <c r="M237" s="481" t="str">
        <f>'Age analysis of past due no imp'!$I$115</f>
        <v>Total</v>
      </c>
      <c r="N237" s="481">
        <f>INDEX('Age analysis of past due no imp'!$B$114:$C$134,MATCH('Direct validations'!L237,'Age analysis of past due no imp'!$C$114:$C$134,0),1)</f>
        <v>1</v>
      </c>
      <c r="O237" s="481" t="str">
        <f>HLOOKUP(M237,'Age analysis of past due no imp'!$B$115:$I$117,3,FALSE)</f>
        <v>AD</v>
      </c>
      <c r="P237" s="485">
        <f>INDEX('Age analysis of past due no imp'!$B$114:$I$134,MATCH('Direct validations'!N237,'Age analysis of past due no imp'!$B$114:$B$134,0),MATCH('Direct validations'!O237,'Age analysis of past due no imp'!$B$117:$I$117,0))</f>
        <v>0</v>
      </c>
      <c r="Q237" s="485">
        <f>INDEX('Age analysis of past due no imp'!$K$114:$R$134,MATCH('Direct validations'!N237,'Age analysis of past due no imp'!$K$114:$K$134,0),MATCH('Direct validations'!O237,'Age analysis of past due no imp'!$K$117:$R$117,0))</f>
        <v>0</v>
      </c>
      <c r="R237" s="482" t="str">
        <f t="shared" si="81"/>
        <v>Pass</v>
      </c>
      <c r="S237" s="494" t="str">
        <f t="shared" si="82"/>
        <v>Pass</v>
      </c>
      <c r="T237" s="482" t="s">
        <v>69</v>
      </c>
      <c r="U237" s="482">
        <f t="shared" si="83"/>
        <v>0</v>
      </c>
      <c r="V237" s="494">
        <f t="shared" si="84"/>
        <v>0</v>
      </c>
    </row>
    <row r="238" spans="4:22" ht="15" x14ac:dyDescent="0.25">
      <c r="D238" s="497" t="s">
        <v>159</v>
      </c>
      <c r="E238" s="700" t="str">
        <f>'Financial Assets past due'!$C$9</f>
        <v>Shares and other variable yield securities and units in unit trusts</v>
      </c>
      <c r="F238" s="482" t="str">
        <f>'Financial Assets past due'!$F$143</f>
        <v>Past due but not impaired</v>
      </c>
      <c r="G238" s="484">
        <f>INDEX('Financial Assets past due'!$B$142:$C$162,MATCH('Direct validations'!E238,'Financial Assets past due'!$C$142:$C$162,0),1)</f>
        <v>1</v>
      </c>
      <c r="H238" s="484" t="str">
        <f>HLOOKUP(F238,'Financial Assets past due'!$B$143:$I$145,3,FALSE)</f>
        <v>AF</v>
      </c>
      <c r="I238" s="485">
        <f>INDEX('Financial Assets past due'!$B$142:$I$162,MATCH('Direct validations'!G238,'Financial Assets past due'!$B$142:$B$162,0),MATCH('Direct validations'!H238,'Financial Assets past due'!$B$145:$I$145,0))</f>
        <v>0</v>
      </c>
      <c r="J238" s="485">
        <f>INDEX('Financial Assets past due'!$K$142:$R$162,MATCH('Direct validations'!G238,'Financial Assets past due'!$K$142:$K$162,0),MATCH('Direct validations'!H238,'Financial Assets past due'!$K$145:$R$145,0))</f>
        <v>0</v>
      </c>
      <c r="K238" s="493" t="s">
        <v>160</v>
      </c>
      <c r="L238" s="481" t="str">
        <f>'Age analysis of past due no imp'!$C$9</f>
        <v>Shares and other variable yield securities and units in unit trusts</v>
      </c>
      <c r="M238" s="481" t="str">
        <f>'Age analysis of past due no imp'!$I$137</f>
        <v>Total</v>
      </c>
      <c r="N238" s="481">
        <f>INDEX('Age analysis of past due no imp'!$B$136:$C$156,MATCH('Direct validations'!L238,'Age analysis of past due no imp'!$C$136:$C$156,0),1)</f>
        <v>1</v>
      </c>
      <c r="O238" s="481" t="str">
        <f>HLOOKUP(M238,'Age analysis of past due no imp'!$B$137:$I$139,3,FALSE)</f>
        <v>AI</v>
      </c>
      <c r="P238" s="485">
        <f>INDEX('Age analysis of past due no imp'!$B$136:$I$156,MATCH('Direct validations'!N238,'Age analysis of past due no imp'!$B$136:$B$156,0),MATCH('Direct validations'!O238,'Age analysis of past due no imp'!$B$139:$I$139,0))</f>
        <v>0</v>
      </c>
      <c r="Q238" s="485">
        <f>INDEX('Age analysis of past due no imp'!$K$136:$R$156,MATCH('Direct validations'!N238,'Age analysis of past due no imp'!$K$136:$K$156,0),MATCH('Direct validations'!O238,'Age analysis of past due no imp'!$K$139:$R$139,0))</f>
        <v>0</v>
      </c>
      <c r="R238" s="482" t="str">
        <f t="shared" si="81"/>
        <v>Pass</v>
      </c>
      <c r="S238" s="494" t="str">
        <f t="shared" si="82"/>
        <v>Pass</v>
      </c>
      <c r="T238" s="482" t="s">
        <v>69</v>
      </c>
      <c r="U238" s="482">
        <f t="shared" si="83"/>
        <v>0</v>
      </c>
      <c r="V238" s="494">
        <f t="shared" si="84"/>
        <v>0</v>
      </c>
    </row>
    <row r="239" spans="4:22" ht="15" x14ac:dyDescent="0.25">
      <c r="D239" s="497" t="s">
        <v>159</v>
      </c>
      <c r="E239" s="700" t="str">
        <f>'Financial Assets past due'!$C$9</f>
        <v>Shares and other variable yield securities and units in unit trusts</v>
      </c>
      <c r="F239" s="482" t="str">
        <f>'Financial Assets past due'!$F$166</f>
        <v>Past due but not impaired</v>
      </c>
      <c r="G239" s="484">
        <f>INDEX('Financial Assets past due'!$B$165:$C$185,MATCH('Direct validations'!E239,'Financial Assets past due'!$C$165:$C$185,0),1)</f>
        <v>1</v>
      </c>
      <c r="H239" s="484" t="str">
        <f>HLOOKUP(F239,'Financial Assets past due'!$B$166:$I$168,3,FALSE)</f>
        <v>AK</v>
      </c>
      <c r="I239" s="485">
        <f>INDEX('Financial Assets past due'!$B$165:$I$185,MATCH('Direct validations'!G239,'Financial Assets past due'!$B$165:$B$185,0),MATCH('Direct validations'!H239,'Financial Assets past due'!$B$168:$I$168,0))</f>
        <v>0</v>
      </c>
      <c r="J239" s="485">
        <f>INDEX('Financial Assets past due'!$K$165:$R$185,MATCH('Direct validations'!G239,'Financial Assets past due'!$K$165:$K$185,0),MATCH('Direct validations'!H239,'Financial Assets past due'!$K$168:$R$168,0))</f>
        <v>0</v>
      </c>
      <c r="K239" s="493" t="s">
        <v>160</v>
      </c>
      <c r="L239" s="481" t="str">
        <f>'Age analysis of past due no imp'!$C$9</f>
        <v>Shares and other variable yield securities and units in unit trusts</v>
      </c>
      <c r="M239" s="481" t="str">
        <f>'Age analysis of past due no imp'!$I$159</f>
        <v>Total</v>
      </c>
      <c r="N239" s="481">
        <f>INDEX('Age analysis of past due no imp'!$B$158:$C$178,MATCH('Direct validations'!L239,'Age analysis of past due no imp'!$C$158:$C$178,0),1)</f>
        <v>1</v>
      </c>
      <c r="O239" s="481" t="str">
        <f>HLOOKUP(M239,'Age analysis of past due no imp'!$B$159:$I$161,3,FALSE)</f>
        <v>AN</v>
      </c>
      <c r="P239" s="485">
        <f>INDEX('Age analysis of past due no imp'!$B$158:$I$178,MATCH('Direct validations'!N239,'Age analysis of past due no imp'!$B$158:$B$178,0),MATCH('Direct validations'!O239,'Age analysis of past due no imp'!$B$161:$I$161,0))</f>
        <v>0</v>
      </c>
      <c r="Q239" s="485">
        <f>INDEX('Age analysis of past due no imp'!$K$158:$R$178,MATCH('Direct validations'!N239,'Age analysis of past due no imp'!$K$158:$K$178,0),MATCH('Direct validations'!O239,'Age analysis of past due no imp'!$K$161:$R$161,0))</f>
        <v>0</v>
      </c>
      <c r="R239" s="482" t="str">
        <f t="shared" si="81"/>
        <v>Pass</v>
      </c>
      <c r="S239" s="494" t="str">
        <f t="shared" si="82"/>
        <v>Pass</v>
      </c>
      <c r="T239" s="482" t="s">
        <v>69</v>
      </c>
      <c r="U239" s="482">
        <f t="shared" si="83"/>
        <v>0</v>
      </c>
      <c r="V239" s="494">
        <f t="shared" si="84"/>
        <v>0</v>
      </c>
    </row>
    <row r="240" spans="4:22" x14ac:dyDescent="0.2">
      <c r="D240" s="490"/>
      <c r="I240" s="485"/>
      <c r="J240" s="485"/>
      <c r="P240" s="485"/>
      <c r="Q240" s="485"/>
      <c r="R240" s="482"/>
      <c r="S240" s="494"/>
      <c r="U240" s="482"/>
      <c r="V240" s="494"/>
    </row>
    <row r="241" spans="4:22" ht="15" x14ac:dyDescent="0.25">
      <c r="D241" s="497" t="s">
        <v>159</v>
      </c>
      <c r="E241" s="482" t="str">
        <f>'Financial Assets past due'!$C$10</f>
        <v>Debt securities and other fixed income securities</v>
      </c>
      <c r="F241" s="482" t="str">
        <f>'Financial Assets past due'!$F$5</f>
        <v>Past due but not impaired</v>
      </c>
      <c r="G241" s="484">
        <f>INDEX('Financial Assets past due'!$B$4:$C$24,MATCH('Direct validations'!E241,'Financial Assets past due'!$C$4:$C$24,0),1)</f>
        <v>2</v>
      </c>
      <c r="H241" s="484" t="str">
        <f>HLOOKUP(F241,'Financial Assets past due'!$B$5:$I$7,3,FALSE)</f>
        <v>B</v>
      </c>
      <c r="I241" s="485">
        <f>INDEX('Financial Assets past due'!$B$4:$I$24,MATCH('Direct validations'!G241,'Financial Assets past due'!$B$4:$B$24,0),MATCH('Direct validations'!H241,'Financial Assets past due'!$B$7:$I$7,0))</f>
        <v>0</v>
      </c>
      <c r="J241" s="485">
        <f>INDEX('Financial Assets past due'!$K$4:R$24,MATCH('Direct validations'!G241,'Financial Assets past due'!$K$4:$K$24,0),MATCH('Direct validations'!H241,'Financial Assets past due'!$K$7:$R$7,0))</f>
        <v>0</v>
      </c>
      <c r="K241" s="493" t="s">
        <v>160</v>
      </c>
      <c r="L241" s="481" t="str">
        <f>'Age analysis of past due no imp'!$C$10</f>
        <v>Debt securities and other fixed income securities</v>
      </c>
      <c r="M241" s="481" t="str">
        <f>'Age analysis of past due no imp'!$I$5</f>
        <v>Total</v>
      </c>
      <c r="N241" s="481">
        <f>INDEX('Age analysis of past due no imp'!$B$4:$C$24,MATCH('Direct validations'!L241,'Age analysis of past due no imp'!$C$4:$C$24,0),1)</f>
        <v>2</v>
      </c>
      <c r="O241" s="481" t="str">
        <f>HLOOKUP(M241,'Age analysis of past due no imp'!$B$5:$I$7,3,FALSE)</f>
        <v>E</v>
      </c>
      <c r="P241" s="485">
        <f>INDEX('Age analysis of past due no imp'!$B$4:$I$24,MATCH('Direct validations'!N241,'Age analysis of past due no imp'!$B$4:$B$24,0),MATCH('Direct validations'!O241,'Age analysis of past due no imp'!$B$7:$I$7,0))</f>
        <v>0</v>
      </c>
      <c r="Q241" s="485">
        <f>INDEX('Age analysis of past due no imp'!$K$4:$R$24,MATCH('Direct validations'!N241,'Age analysis of past due no imp'!$K$4:$K$24,0),MATCH('Direct validations'!O241,'Age analysis of past due no imp'!$K$7:$R$7,0))</f>
        <v>0</v>
      </c>
      <c r="R241" s="482" t="str">
        <f t="shared" ref="R241:R248" si="85">IF($T241="No",IF(I241=P241,"Pass","Fail"),IF(I241+P241=0,"Pass","Fail"))</f>
        <v>Pass</v>
      </c>
      <c r="S241" s="494" t="str">
        <f t="shared" ref="S241:S248" si="86">IF($T241="No",IF(J241=Q241,"Pass","Fail"),IF(J241+Q241=0,"Pass","Fail"))</f>
        <v>Pass</v>
      </c>
      <c r="T241" s="482" t="s">
        <v>69</v>
      </c>
      <c r="U241" s="482">
        <f t="shared" ref="U241:V248" si="87">IF(R241="Pass",0,1)</f>
        <v>0</v>
      </c>
      <c r="V241" s="494">
        <f t="shared" si="87"/>
        <v>0</v>
      </c>
    </row>
    <row r="242" spans="4:22" ht="15" x14ac:dyDescent="0.25">
      <c r="D242" s="497" t="s">
        <v>159</v>
      </c>
      <c r="E242" s="482" t="str">
        <f>'Financial Assets past due'!$C$33</f>
        <v>Debt securities and other fixed income securities</v>
      </c>
      <c r="F242" s="482" t="str">
        <f>'Financial Assets past due'!$F$28</f>
        <v>Past due but not impaired</v>
      </c>
      <c r="G242" s="484">
        <f>INDEX('Financial Assets past due'!$B$27:$C$47,MATCH('Direct validations'!E242,'Financial Assets past due'!$C$27:$C$47,0),1)</f>
        <v>2</v>
      </c>
      <c r="H242" s="484" t="str">
        <f>HLOOKUP(F242,'Financial Assets past due'!$B$28:$I$30,3,FALSE)</f>
        <v>G</v>
      </c>
      <c r="I242" s="485">
        <f>INDEX('Financial Assets past due'!$B$27:$I$47,MATCH('Direct validations'!G242,'Financial Assets past due'!$B$27:$B$47,0),MATCH('Direct validations'!H242,'Financial Assets past due'!$B$30:$I$30,0))</f>
        <v>0</v>
      </c>
      <c r="J242" s="485">
        <f>INDEX('Financial Assets past due'!$K$27:$R$47,MATCH('Direct validations'!G242,'Financial Assets past due'!$K$27:$K$47,0),MATCH('Direct validations'!H242,'Financial Assets past due'!$K$30:$R$30,0))</f>
        <v>0</v>
      </c>
      <c r="K242" s="493" t="s">
        <v>160</v>
      </c>
      <c r="L242" s="481" t="str">
        <f>'Age analysis of past due no imp'!$C$32</f>
        <v>Debt securities and other fixed income securities</v>
      </c>
      <c r="M242" s="481" t="str">
        <f>'Age analysis of past due no imp'!$I$27</f>
        <v>Total</v>
      </c>
      <c r="N242" s="481">
        <f>INDEX('Age analysis of past due no imp'!$B$26:$C$46,MATCH('Direct validations'!L242,'Age analysis of past due no imp'!$C$26:$C$46,0),1)</f>
        <v>2</v>
      </c>
      <c r="O242" s="481" t="str">
        <f>HLOOKUP(M242,'Age analysis of past due no imp'!$B$27:$I$29,3,FALSE)</f>
        <v>J</v>
      </c>
      <c r="P242" s="485">
        <f>INDEX('Age analysis of past due no imp'!$B$26:$I$46,MATCH('Direct validations'!N242,'Age analysis of past due no imp'!$B$26:$B$46,0),MATCH('Direct validations'!O242,'Age analysis of past due no imp'!$B$29:$I$29,0))</f>
        <v>0</v>
      </c>
      <c r="Q242" s="485">
        <f>INDEX('Age analysis of past due no imp'!$K$26:$R$46,MATCH('Direct validations'!N242,'Age analysis of past due no imp'!$K$26:$K$46,0),MATCH('Direct validations'!O242,'Age analysis of past due no imp'!$K$29:$R$29,0))</f>
        <v>0</v>
      </c>
      <c r="R242" s="482" t="str">
        <f t="shared" si="85"/>
        <v>Pass</v>
      </c>
      <c r="S242" s="494" t="str">
        <f t="shared" si="86"/>
        <v>Pass</v>
      </c>
      <c r="T242" s="482" t="s">
        <v>69</v>
      </c>
      <c r="U242" s="482">
        <f t="shared" si="87"/>
        <v>0</v>
      </c>
      <c r="V242" s="494">
        <f t="shared" si="87"/>
        <v>0</v>
      </c>
    </row>
    <row r="243" spans="4:22" ht="15" x14ac:dyDescent="0.25">
      <c r="D243" s="497" t="s">
        <v>159</v>
      </c>
      <c r="E243" s="482" t="str">
        <f>'Financial Assets past due'!$C$56</f>
        <v>Debt securities and other fixed income securities</v>
      </c>
      <c r="F243" s="482" t="str">
        <f>'Financial Assets past due'!$F$51</f>
        <v>Past due but not impaired</v>
      </c>
      <c r="G243" s="484">
        <f>INDEX('Financial Assets past due'!$B$50:$C$70,MATCH('Direct validations'!E243,'Financial Assets past due'!$C$50:$C$70,0),1)</f>
        <v>2</v>
      </c>
      <c r="H243" s="484" t="str">
        <f>HLOOKUP(F243,'Financial Assets past due'!$B$51:$I$53,3,FALSE)</f>
        <v>L</v>
      </c>
      <c r="I243" s="485">
        <f>INDEX('Financial Assets past due'!$B$50:$I$70,MATCH('Direct validations'!G243,'Financial Assets past due'!$B$50:$B$70,0),MATCH('Direct validations'!H243,'Financial Assets past due'!$B$53:$I$53,0))</f>
        <v>0</v>
      </c>
      <c r="J243" s="485">
        <f>INDEX('Financial Assets past due'!$K$50:$R$70,MATCH('Direct validations'!G243,'Financial Assets past due'!$K$50:$K$70,0),MATCH('Direct validations'!H243,'Financial Assets past due'!$K$53:$R$53,0))</f>
        <v>0</v>
      </c>
      <c r="K243" s="493" t="s">
        <v>160</v>
      </c>
      <c r="L243" s="481" t="str">
        <f>'Age analysis of past due no imp'!$C$54</f>
        <v>Debt securities and other fixed income securities</v>
      </c>
      <c r="M243" s="481" t="str">
        <f>'Age analysis of past due no imp'!$I$49</f>
        <v>Total</v>
      </c>
      <c r="N243" s="481">
        <f>INDEX('Age analysis of past due no imp'!$B$48:$C$68,MATCH('Direct validations'!L243,'Age analysis of past due no imp'!$C$48:$C$68,0),1)</f>
        <v>2</v>
      </c>
      <c r="O243" s="481" t="str">
        <f>HLOOKUP(M243,'Age analysis of past due no imp'!$B$49:$I$51,3,FALSE)</f>
        <v>O</v>
      </c>
      <c r="P243" s="485">
        <f>INDEX('Age analysis of past due no imp'!$B$48:$I$68,MATCH('Direct validations'!N243,'Age analysis of past due no imp'!$B$48:$B$68,0),MATCH('Direct validations'!O243,'Age analysis of past due no imp'!$B$51:$I$51,0))</f>
        <v>0</v>
      </c>
      <c r="Q243" s="485">
        <f>INDEX('Age analysis of past due no imp'!$K$48:$R$68,MATCH('Direct validations'!N243,'Age analysis of past due no imp'!$K$48:$K$68,0),MATCH('Direct validations'!O243,'Age analysis of past due no imp'!$K$51:$R$51,0))</f>
        <v>0</v>
      </c>
      <c r="R243" s="482" t="str">
        <f t="shared" si="85"/>
        <v>Pass</v>
      </c>
      <c r="S243" s="494" t="str">
        <f t="shared" si="86"/>
        <v>Pass</v>
      </c>
      <c r="T243" s="482" t="s">
        <v>69</v>
      </c>
      <c r="U243" s="482">
        <f t="shared" si="87"/>
        <v>0</v>
      </c>
      <c r="V243" s="494">
        <f t="shared" si="87"/>
        <v>0</v>
      </c>
    </row>
    <row r="244" spans="4:22" ht="15" x14ac:dyDescent="0.25">
      <c r="D244" s="497" t="s">
        <v>159</v>
      </c>
      <c r="E244" s="482" t="str">
        <f>'Financial Assets past due'!$C$79</f>
        <v>Debt securities and other fixed income securities</v>
      </c>
      <c r="F244" s="482" t="str">
        <f>'Financial Assets past due'!$F$74</f>
        <v>Past due but not impaired</v>
      </c>
      <c r="G244" s="484">
        <f>INDEX('Financial Assets past due'!$B$73:$C$93,MATCH('Direct validations'!E244,'Financial Assets past due'!$C$73:$C$93,0),1)</f>
        <v>2</v>
      </c>
      <c r="H244" s="484" t="str">
        <f>HLOOKUP(F244,'Financial Assets past due'!$B$74:$I$76,3,FALSE)</f>
        <v>Q</v>
      </c>
      <c r="I244" s="485">
        <f>INDEX('Financial Assets past due'!$B$73:$I$93,MATCH('Direct validations'!G244,'Financial Assets past due'!$B$73:$B$93,0),MATCH('Direct validations'!H244,'Financial Assets past due'!$B$76:$I$76,0))</f>
        <v>0</v>
      </c>
      <c r="J244" s="485">
        <f>INDEX('Financial Assets past due'!$K$73:$R$93,MATCH('Direct validations'!G244,'Financial Assets past due'!$K$73:$K$93,0),MATCH('Direct validations'!H244,'Financial Assets past due'!$K$76:$R$76,0))</f>
        <v>0</v>
      </c>
      <c r="K244" s="493" t="s">
        <v>160</v>
      </c>
      <c r="L244" s="481" t="str">
        <f>'Age analysis of past due no imp'!$C$76</f>
        <v>Debt securities and other fixed income securities</v>
      </c>
      <c r="M244" s="481" t="str">
        <f>'Age analysis of past due no imp'!$I$71</f>
        <v>Total</v>
      </c>
      <c r="N244" s="481">
        <f>INDEX('Age analysis of past due no imp'!$B$70:$C$90,MATCH('Direct validations'!L244,'Age analysis of past due no imp'!$C$70:$C$90,0),1)</f>
        <v>2</v>
      </c>
      <c r="O244" s="481" t="str">
        <f>HLOOKUP(M244,'Age analysis of past due no imp'!$B$71:$I$73,3,FALSE)</f>
        <v>T</v>
      </c>
      <c r="P244" s="485">
        <f>INDEX('Age analysis of past due no imp'!$B$70:$I$90,MATCH('Direct validations'!N244,'Age analysis of past due no imp'!$B$70:$B$90,0),MATCH('Direct validations'!O244,'Age analysis of past due no imp'!$B$73:$I$73,0))</f>
        <v>0</v>
      </c>
      <c r="Q244" s="485">
        <f>INDEX('Age analysis of past due no imp'!$K$70:$R$90,MATCH('Direct validations'!N244,'Age analysis of past due no imp'!$K$70:$K$90,0),MATCH('Direct validations'!O244,'Age analysis of past due no imp'!$K$73:$R$73,0))</f>
        <v>0</v>
      </c>
      <c r="R244" s="482" t="str">
        <f t="shared" si="85"/>
        <v>Pass</v>
      </c>
      <c r="S244" s="494" t="str">
        <f t="shared" si="86"/>
        <v>Pass</v>
      </c>
      <c r="T244" s="482" t="s">
        <v>69</v>
      </c>
      <c r="U244" s="482">
        <f t="shared" si="87"/>
        <v>0</v>
      </c>
      <c r="V244" s="494">
        <f t="shared" si="87"/>
        <v>0</v>
      </c>
    </row>
    <row r="245" spans="4:22" ht="15" x14ac:dyDescent="0.25">
      <c r="D245" s="497" t="s">
        <v>159</v>
      </c>
      <c r="E245" s="482" t="str">
        <f>'Financial Assets past due'!$C$102</f>
        <v>Debt securities and other fixed income securities</v>
      </c>
      <c r="F245" s="482" t="str">
        <f>'Financial Assets past due'!$F$97</f>
        <v>Past due but not impaired</v>
      </c>
      <c r="G245" s="484">
        <f>INDEX('Financial Assets past due'!$B$96:$C$116,MATCH('Direct validations'!E245,'Financial Assets past due'!$C$96:$C$116,0),1)</f>
        <v>2</v>
      </c>
      <c r="H245" s="484" t="str">
        <f>HLOOKUP(F245,'Financial Assets past due'!$B$97:$I$99,3,FALSE)</f>
        <v>V</v>
      </c>
      <c r="I245" s="485">
        <f>INDEX('Financial Assets past due'!$B$96:$I$116,MATCH('Direct validations'!G245,'Financial Assets past due'!$B$96:$B$116,0),MATCH('Direct validations'!H245,'Financial Assets past due'!$B$99:$I$99,0))</f>
        <v>0</v>
      </c>
      <c r="J245" s="485">
        <f>INDEX('Financial Assets past due'!$K$96:$R$116,MATCH('Direct validations'!G245,'Financial Assets past due'!$K$96:$K$116,0),MATCH('Direct validations'!H245,'Financial Assets past due'!$K$99:$R$99,0))</f>
        <v>0</v>
      </c>
      <c r="K245" s="493" t="s">
        <v>160</v>
      </c>
      <c r="L245" s="481" t="str">
        <f>'Age analysis of past due no imp'!$C$98</f>
        <v>Debt securities and other fixed income securities</v>
      </c>
      <c r="M245" s="481" t="str">
        <f>'Age analysis of past due no imp'!$I$93</f>
        <v>Total</v>
      </c>
      <c r="N245" s="481">
        <f>INDEX('Age analysis of past due no imp'!$B$92:$C$112,MATCH('Direct validations'!L245,'Age analysis of past due no imp'!$C$92:$C$112,0),1)</f>
        <v>2</v>
      </c>
      <c r="O245" s="481" t="str">
        <f>HLOOKUP(M245,'Age analysis of past due no imp'!$B$93:$I$95,3,FALSE)</f>
        <v>Y</v>
      </c>
      <c r="P245" s="485">
        <f>INDEX('Age analysis of past due no imp'!$B$92:$I$112,MATCH('Direct validations'!N245,'Age analysis of past due no imp'!$B$92:$B$112,0),MATCH('Direct validations'!O245,'Age analysis of past due no imp'!$B$95:$I$95,0))</f>
        <v>0</v>
      </c>
      <c r="Q245" s="485">
        <f>INDEX('Age analysis of past due no imp'!$K$92:$R$112,MATCH('Direct validations'!N245,'Age analysis of past due no imp'!$K$92:$K$112,0),MATCH('Direct validations'!O245,'Age analysis of past due no imp'!$K$95:$R$95,0))</f>
        <v>0</v>
      </c>
      <c r="R245" s="482" t="str">
        <f t="shared" si="85"/>
        <v>Pass</v>
      </c>
      <c r="S245" s="494" t="str">
        <f t="shared" si="86"/>
        <v>Pass</v>
      </c>
      <c r="T245" s="482" t="s">
        <v>69</v>
      </c>
      <c r="U245" s="482">
        <f t="shared" si="87"/>
        <v>0</v>
      </c>
      <c r="V245" s="494">
        <f t="shared" si="87"/>
        <v>0</v>
      </c>
    </row>
    <row r="246" spans="4:22" ht="15" x14ac:dyDescent="0.25">
      <c r="D246" s="497" t="s">
        <v>159</v>
      </c>
      <c r="E246" s="482" t="str">
        <f>'Financial Assets past due'!$C$125</f>
        <v>Debt securities and other fixed income securities</v>
      </c>
      <c r="F246" s="482" t="str">
        <f>'Financial Assets past due'!$F$120</f>
        <v>Past due but not impaired</v>
      </c>
      <c r="G246" s="484">
        <f>INDEX('Financial Assets past due'!$B$119:$C$139,MATCH('Direct validations'!E246,'Financial Assets past due'!$C$119:$C$139,0),1)</f>
        <v>2</v>
      </c>
      <c r="H246" s="484" t="str">
        <f>HLOOKUP(F246,'Financial Assets past due'!$B$120:$I$122,3,FALSE)</f>
        <v>AA</v>
      </c>
      <c r="I246" s="485">
        <f>INDEX('Financial Assets past due'!$B$119:$I$139,MATCH('Direct validations'!G246,'Financial Assets past due'!$B$119:$B$139,0),MATCH('Direct validations'!H246,'Financial Assets past due'!$B$122:$I$122,0))</f>
        <v>0</v>
      </c>
      <c r="J246" s="485">
        <f>INDEX('Financial Assets past due'!$K$119:$R$139,MATCH('Direct validations'!G246,'Financial Assets past due'!$K$119:$K$139,0),MATCH('Direct validations'!H246,'Financial Assets past due'!$K$122:$R$122,0))</f>
        <v>0</v>
      </c>
      <c r="K246" s="493" t="s">
        <v>160</v>
      </c>
      <c r="L246" s="481" t="str">
        <f>'Age analysis of past due no imp'!$C$120</f>
        <v>Debt securities and other fixed income securities</v>
      </c>
      <c r="M246" s="481" t="str">
        <f>'Age analysis of past due no imp'!$I$115</f>
        <v>Total</v>
      </c>
      <c r="N246" s="481">
        <f>INDEX('Age analysis of past due no imp'!$B$114:$C$134,MATCH('Direct validations'!L246,'Age analysis of past due no imp'!$C$114:$C$134,0),1)</f>
        <v>2</v>
      </c>
      <c r="O246" s="481" t="str">
        <f>HLOOKUP(M246,'Age analysis of past due no imp'!$B$115:$I$117,3,FALSE)</f>
        <v>AD</v>
      </c>
      <c r="P246" s="485">
        <f>INDEX('Age analysis of past due no imp'!$B$114:$I$134,MATCH('Direct validations'!N246,'Age analysis of past due no imp'!$B$114:$B$134,0),MATCH('Direct validations'!O246,'Age analysis of past due no imp'!$B$117:$I$117,0))</f>
        <v>0</v>
      </c>
      <c r="Q246" s="485">
        <f>INDEX('Age analysis of past due no imp'!$K$114:$R$134,MATCH('Direct validations'!N246,'Age analysis of past due no imp'!$K$114:$K$134,0),MATCH('Direct validations'!O246,'Age analysis of past due no imp'!$K$117:$R$117,0))</f>
        <v>0</v>
      </c>
      <c r="R246" s="482" t="str">
        <f t="shared" si="85"/>
        <v>Pass</v>
      </c>
      <c r="S246" s="494" t="str">
        <f t="shared" si="86"/>
        <v>Pass</v>
      </c>
      <c r="T246" s="482" t="s">
        <v>69</v>
      </c>
      <c r="U246" s="482">
        <f t="shared" si="87"/>
        <v>0</v>
      </c>
      <c r="V246" s="494">
        <f t="shared" si="87"/>
        <v>0</v>
      </c>
    </row>
    <row r="247" spans="4:22" ht="15" x14ac:dyDescent="0.25">
      <c r="D247" s="497" t="s">
        <v>159</v>
      </c>
      <c r="E247" s="482" t="str">
        <f>'Financial Assets past due'!$C$148</f>
        <v>Debt securities and other fixed income securities</v>
      </c>
      <c r="F247" s="482" t="str">
        <f>'Financial Assets past due'!$F$143</f>
        <v>Past due but not impaired</v>
      </c>
      <c r="G247" s="484">
        <f>INDEX('Financial Assets past due'!$B$142:$C$162,MATCH('Direct validations'!E247,'Financial Assets past due'!$C$142:$C$162,0),1)</f>
        <v>2</v>
      </c>
      <c r="H247" s="484" t="str">
        <f>HLOOKUP(F247,'Financial Assets past due'!$B$143:$I$145,3,FALSE)</f>
        <v>AF</v>
      </c>
      <c r="I247" s="485">
        <f>INDEX('Financial Assets past due'!$B$142:$I$162,MATCH('Direct validations'!G247,'Financial Assets past due'!$B$142:$B$162,0),MATCH('Direct validations'!H247,'Financial Assets past due'!$B$145:$I$145,0))</f>
        <v>0</v>
      </c>
      <c r="J247" s="485">
        <f>INDEX('Financial Assets past due'!$K$142:$R$162,MATCH('Direct validations'!G247,'Financial Assets past due'!$K$142:$K$162,0),MATCH('Direct validations'!H247,'Financial Assets past due'!$K$145:$R$145,0))</f>
        <v>0</v>
      </c>
      <c r="K247" s="493" t="s">
        <v>160</v>
      </c>
      <c r="L247" s="481" t="str">
        <f>'Age analysis of past due no imp'!$C$142</f>
        <v>Debt securities and other fixed income securities</v>
      </c>
      <c r="M247" s="481" t="str">
        <f>'Age analysis of past due no imp'!$I$137</f>
        <v>Total</v>
      </c>
      <c r="N247" s="481">
        <f>INDEX('Age analysis of past due no imp'!$B$136:$C$156,MATCH('Direct validations'!L247,'Age analysis of past due no imp'!$C$136:$C$156,0),1)</f>
        <v>2</v>
      </c>
      <c r="O247" s="481" t="str">
        <f>HLOOKUP(M247,'Age analysis of past due no imp'!$B$137:$I$139,3,FALSE)</f>
        <v>AI</v>
      </c>
      <c r="P247" s="485">
        <f>INDEX('Age analysis of past due no imp'!$B$136:$I$156,MATCH('Direct validations'!N247,'Age analysis of past due no imp'!$B$136:$B$156,0),MATCH('Direct validations'!O247,'Age analysis of past due no imp'!$B$139:$I$139,0))</f>
        <v>0</v>
      </c>
      <c r="Q247" s="485">
        <f>INDEX('Age analysis of past due no imp'!$K$136:$R$156,MATCH('Direct validations'!N247,'Age analysis of past due no imp'!$K$136:$K$156,0),MATCH('Direct validations'!O247,'Age analysis of past due no imp'!$K$139:$R$139,0))</f>
        <v>0</v>
      </c>
      <c r="R247" s="482" t="str">
        <f t="shared" si="85"/>
        <v>Pass</v>
      </c>
      <c r="S247" s="494" t="str">
        <f t="shared" si="86"/>
        <v>Pass</v>
      </c>
      <c r="T247" s="482" t="s">
        <v>69</v>
      </c>
      <c r="U247" s="482">
        <f t="shared" si="87"/>
        <v>0</v>
      </c>
      <c r="V247" s="494">
        <f t="shared" si="87"/>
        <v>0</v>
      </c>
    </row>
    <row r="248" spans="4:22" ht="15" x14ac:dyDescent="0.25">
      <c r="D248" s="497" t="s">
        <v>159</v>
      </c>
      <c r="E248" s="482" t="str">
        <f>'Financial Assets past due'!$C$171</f>
        <v>Debt securities and other fixed income securities</v>
      </c>
      <c r="F248" s="482" t="str">
        <f>'Financial Assets past due'!$F$166</f>
        <v>Past due but not impaired</v>
      </c>
      <c r="G248" s="484">
        <f>INDEX('Financial Assets past due'!$B$165:$C$185,MATCH('Direct validations'!E248,'Financial Assets past due'!$C$165:$C$185,0),1)</f>
        <v>2</v>
      </c>
      <c r="H248" s="484" t="str">
        <f>HLOOKUP(F248,'Financial Assets past due'!$B$166:$I$168,3,FALSE)</f>
        <v>AK</v>
      </c>
      <c r="I248" s="485">
        <f>INDEX('Financial Assets past due'!$B$165:$I$185,MATCH('Direct validations'!G248,'Financial Assets past due'!$B$165:$B$185,0),MATCH('Direct validations'!H248,'Financial Assets past due'!$B$168:$I$168,0))</f>
        <v>0</v>
      </c>
      <c r="J248" s="485">
        <f>INDEX('Financial Assets past due'!$K$165:$R$185,MATCH('Direct validations'!G248,'Financial Assets past due'!$K$165:$K$185,0),MATCH('Direct validations'!H248,'Financial Assets past due'!$K$168:$R$168,0))</f>
        <v>0</v>
      </c>
      <c r="K248" s="493" t="s">
        <v>160</v>
      </c>
      <c r="L248" s="481" t="str">
        <f>'Age analysis of past due no imp'!$C$164</f>
        <v>Debt securities and other fixed income securities</v>
      </c>
      <c r="M248" s="481" t="str">
        <f>'Age analysis of past due no imp'!$I$159</f>
        <v>Total</v>
      </c>
      <c r="N248" s="481">
        <f>INDEX('Age analysis of past due no imp'!$B$158:$C$178,MATCH('Direct validations'!L248,'Age analysis of past due no imp'!$C$158:$C$178,0),1)</f>
        <v>2</v>
      </c>
      <c r="O248" s="481" t="str">
        <f>HLOOKUP(M248,'Age analysis of past due no imp'!$B$159:$I$161,3,FALSE)</f>
        <v>AN</v>
      </c>
      <c r="P248" s="485">
        <f>INDEX('Age analysis of past due no imp'!$B$158:$I$178,MATCH('Direct validations'!N248,'Age analysis of past due no imp'!$B$158:$B$178,0),MATCH('Direct validations'!O248,'Age analysis of past due no imp'!$B$161:$I$161,0))</f>
        <v>0</v>
      </c>
      <c r="Q248" s="485">
        <f>INDEX('Age analysis of past due no imp'!$K$158:$R$178,MATCH('Direct validations'!N248,'Age analysis of past due no imp'!$K$158:$K$178,0),MATCH('Direct validations'!O248,'Age analysis of past due no imp'!$K$161:$R$161,0))</f>
        <v>0</v>
      </c>
      <c r="R248" s="482" t="str">
        <f t="shared" si="85"/>
        <v>Pass</v>
      </c>
      <c r="S248" s="494" t="str">
        <f t="shared" si="86"/>
        <v>Pass</v>
      </c>
      <c r="T248" s="482" t="s">
        <v>69</v>
      </c>
      <c r="U248" s="482">
        <f t="shared" si="87"/>
        <v>0</v>
      </c>
      <c r="V248" s="494">
        <f t="shared" si="87"/>
        <v>0</v>
      </c>
    </row>
    <row r="249" spans="4:22" x14ac:dyDescent="0.2">
      <c r="D249" s="490"/>
      <c r="I249" s="485"/>
      <c r="J249" s="485"/>
      <c r="P249" s="485"/>
      <c r="Q249" s="485"/>
      <c r="R249" s="482"/>
      <c r="S249" s="494"/>
      <c r="U249" s="482"/>
      <c r="V249" s="494"/>
    </row>
    <row r="250" spans="4:22" ht="15" x14ac:dyDescent="0.25">
      <c r="D250" s="497" t="s">
        <v>159</v>
      </c>
      <c r="E250" s="482" t="str">
        <f>'Financial Assets past due'!$C$11</f>
        <v>Participation in investment pools</v>
      </c>
      <c r="F250" s="482" t="str">
        <f>'Financial Assets past due'!$F$5</f>
        <v>Past due but not impaired</v>
      </c>
      <c r="G250" s="484">
        <f>INDEX('Financial Assets past due'!$B$4:$C$24,MATCH('Direct validations'!E250,'Financial Assets past due'!$C$4:$C$24,0),1)</f>
        <v>3</v>
      </c>
      <c r="H250" s="484" t="str">
        <f>HLOOKUP(F250,'Financial Assets past due'!$B$5:$I$7,3,FALSE)</f>
        <v>B</v>
      </c>
      <c r="I250" s="485">
        <f>INDEX('Financial Assets past due'!$B$4:$I$24,MATCH('Direct validations'!G250,'Financial Assets past due'!$B$4:$B$24,0),MATCH('Direct validations'!H250,'Financial Assets past due'!$B$7:$I$7,0))</f>
        <v>0</v>
      </c>
      <c r="J250" s="485">
        <f>INDEX('Financial Assets past due'!$K$4:R$24,MATCH('Direct validations'!G250,'Financial Assets past due'!$K$4:$K$24,0),MATCH('Direct validations'!H250,'Financial Assets past due'!$K$7:$R$7,0))</f>
        <v>0</v>
      </c>
      <c r="K250" s="493" t="s">
        <v>160</v>
      </c>
      <c r="L250" s="481" t="str">
        <f>'Age analysis of past due no imp'!$C$11</f>
        <v>Participation in investment pools</v>
      </c>
      <c r="M250" s="481" t="str">
        <f>'Age analysis of past due no imp'!$I$5</f>
        <v>Total</v>
      </c>
      <c r="N250" s="481">
        <f>INDEX('Age analysis of past due no imp'!$B$4:$C$24,MATCH('Direct validations'!L250,'Age analysis of past due no imp'!$C$4:$C$24,0),1)</f>
        <v>3</v>
      </c>
      <c r="O250" s="481" t="str">
        <f>HLOOKUP(M250,'Age analysis of past due no imp'!$B$5:$I$7,3,FALSE)</f>
        <v>E</v>
      </c>
      <c r="P250" s="485">
        <f>INDEX('Age analysis of past due no imp'!$B$4:$I$24,MATCH('Direct validations'!N250,'Age analysis of past due no imp'!$B$4:$B$24,0),MATCH('Direct validations'!O250,'Age analysis of past due no imp'!$B$7:$I$7,0))</f>
        <v>0</v>
      </c>
      <c r="Q250" s="485">
        <f>INDEX('Age analysis of past due no imp'!$K$4:$R$24,MATCH('Direct validations'!N250,'Age analysis of past due no imp'!$K$4:$K$24,0),MATCH('Direct validations'!O250,'Age analysis of past due no imp'!$K$7:$R$7,0))</f>
        <v>0</v>
      </c>
      <c r="R250" s="482" t="str">
        <f t="shared" ref="R250:R257" si="88">IF($T250="No",IF(I250=P250,"Pass","Fail"),IF(I250+P250=0,"Pass","Fail"))</f>
        <v>Pass</v>
      </c>
      <c r="S250" s="494" t="str">
        <f t="shared" ref="S250:S257" si="89">IF($T250="No",IF(J250=Q250,"Pass","Fail"),IF(J250+Q250=0,"Pass","Fail"))</f>
        <v>Pass</v>
      </c>
      <c r="T250" s="482" t="s">
        <v>69</v>
      </c>
      <c r="U250" s="482">
        <f t="shared" ref="U250:V257" si="90">IF(R250="Pass",0,1)</f>
        <v>0</v>
      </c>
      <c r="V250" s="494">
        <f t="shared" si="90"/>
        <v>0</v>
      </c>
    </row>
    <row r="251" spans="4:22" ht="15" x14ac:dyDescent="0.25">
      <c r="D251" s="497" t="s">
        <v>159</v>
      </c>
      <c r="E251" s="482" t="str">
        <f>'Financial Assets past due'!$C$34</f>
        <v>Participation in investment pools</v>
      </c>
      <c r="F251" s="482" t="str">
        <f>'Financial Assets past due'!$F$28</f>
        <v>Past due but not impaired</v>
      </c>
      <c r="G251" s="484">
        <f>INDEX('Financial Assets past due'!$B$27:$C$47,MATCH('Direct validations'!E251,'Financial Assets past due'!$C$27:$C$47,0),1)</f>
        <v>3</v>
      </c>
      <c r="H251" s="484" t="str">
        <f>HLOOKUP(F251,'Financial Assets past due'!$B$28:$I$30,3,FALSE)</f>
        <v>G</v>
      </c>
      <c r="I251" s="485">
        <f>INDEX('Financial Assets past due'!$B$27:$I$47,MATCH('Direct validations'!G251,'Financial Assets past due'!$B$27:$B$47,0),MATCH('Direct validations'!H251,'Financial Assets past due'!$B$30:$I$30,0))</f>
        <v>0</v>
      </c>
      <c r="J251" s="485">
        <f>INDEX('Financial Assets past due'!$K$27:$R$47,MATCH('Direct validations'!G251,'Financial Assets past due'!$K$27:$K$47,0),MATCH('Direct validations'!H251,'Financial Assets past due'!$K$30:$R$30,0))</f>
        <v>0</v>
      </c>
      <c r="K251" s="493" t="s">
        <v>160</v>
      </c>
      <c r="L251" s="481" t="str">
        <f>'Age analysis of past due no imp'!$C$33</f>
        <v>Participation in investment pools</v>
      </c>
      <c r="M251" s="481" t="str">
        <f>'Age analysis of past due no imp'!$I$27</f>
        <v>Total</v>
      </c>
      <c r="N251" s="481">
        <f>INDEX('Age analysis of past due no imp'!$B$26:$C$46,MATCH('Direct validations'!L251,'Age analysis of past due no imp'!$C$26:$C$46,0),1)</f>
        <v>3</v>
      </c>
      <c r="O251" s="481" t="str">
        <f>HLOOKUP(M251,'Age analysis of past due no imp'!$B$27:$I$29,3,FALSE)</f>
        <v>J</v>
      </c>
      <c r="P251" s="485">
        <f>INDEX('Age analysis of past due no imp'!$B$26:$I$46,MATCH('Direct validations'!N251,'Age analysis of past due no imp'!$B$26:$B$46,0),MATCH('Direct validations'!O251,'Age analysis of past due no imp'!$B$29:$I$29,0))</f>
        <v>0</v>
      </c>
      <c r="Q251" s="485">
        <f>INDEX('Age analysis of past due no imp'!$K$26:$R$46,MATCH('Direct validations'!N251,'Age analysis of past due no imp'!$K$26:$K$46,0),MATCH('Direct validations'!O251,'Age analysis of past due no imp'!$K$29:$R$29,0))</f>
        <v>0</v>
      </c>
      <c r="R251" s="482" t="str">
        <f t="shared" si="88"/>
        <v>Pass</v>
      </c>
      <c r="S251" s="494" t="str">
        <f t="shared" si="89"/>
        <v>Pass</v>
      </c>
      <c r="T251" s="482" t="s">
        <v>69</v>
      </c>
      <c r="U251" s="482">
        <f t="shared" si="90"/>
        <v>0</v>
      </c>
      <c r="V251" s="494">
        <f t="shared" si="90"/>
        <v>0</v>
      </c>
    </row>
    <row r="252" spans="4:22" ht="15" x14ac:dyDescent="0.25">
      <c r="D252" s="497" t="s">
        <v>159</v>
      </c>
      <c r="E252" s="482" t="str">
        <f>'Financial Assets past due'!$C$57</f>
        <v>Participation in investment pools</v>
      </c>
      <c r="F252" s="482" t="str">
        <f>'Financial Assets past due'!$F$51</f>
        <v>Past due but not impaired</v>
      </c>
      <c r="G252" s="484">
        <f>INDEX('Financial Assets past due'!$B$50:$C$70,MATCH('Direct validations'!E252,'Financial Assets past due'!$C$50:$C$70,0),1)</f>
        <v>3</v>
      </c>
      <c r="H252" s="484" t="str">
        <f>HLOOKUP(F252,'Financial Assets past due'!$B$51:$I$53,3,FALSE)</f>
        <v>L</v>
      </c>
      <c r="I252" s="485">
        <f>INDEX('Financial Assets past due'!$B$50:$I$70,MATCH('Direct validations'!G252,'Financial Assets past due'!$B$50:$B$70,0),MATCH('Direct validations'!H252,'Financial Assets past due'!$B$53:$I$53,0))</f>
        <v>0</v>
      </c>
      <c r="J252" s="485">
        <f>INDEX('Financial Assets past due'!$K$50:$R$70,MATCH('Direct validations'!G252,'Financial Assets past due'!$K$50:$K$70,0),MATCH('Direct validations'!H252,'Financial Assets past due'!$K$53:$R$53,0))</f>
        <v>0</v>
      </c>
      <c r="K252" s="493" t="s">
        <v>160</v>
      </c>
      <c r="L252" s="481" t="str">
        <f>'Age analysis of past due no imp'!$C$55</f>
        <v>Participation in investment pools</v>
      </c>
      <c r="M252" s="481" t="str">
        <f>'Age analysis of past due no imp'!$I$49</f>
        <v>Total</v>
      </c>
      <c r="N252" s="481">
        <f>INDEX('Age analysis of past due no imp'!$B$48:$C$68,MATCH('Direct validations'!L252,'Age analysis of past due no imp'!$C$48:$C$68,0),1)</f>
        <v>3</v>
      </c>
      <c r="O252" s="481" t="str">
        <f>HLOOKUP(M252,'Age analysis of past due no imp'!$B$49:$I$51,3,FALSE)</f>
        <v>O</v>
      </c>
      <c r="P252" s="485">
        <f>INDEX('Age analysis of past due no imp'!$B$48:$I$68,MATCH('Direct validations'!N252,'Age analysis of past due no imp'!$B$48:$B$68,0),MATCH('Direct validations'!O252,'Age analysis of past due no imp'!$B$51:$I$51,0))</f>
        <v>0</v>
      </c>
      <c r="Q252" s="485">
        <f>INDEX('Age analysis of past due no imp'!$K$48:$R$68,MATCH('Direct validations'!N252,'Age analysis of past due no imp'!$K$48:$K$68,0),MATCH('Direct validations'!O252,'Age analysis of past due no imp'!$K$51:$R$51,0))</f>
        <v>0</v>
      </c>
      <c r="R252" s="482" t="str">
        <f t="shared" si="88"/>
        <v>Pass</v>
      </c>
      <c r="S252" s="494" t="str">
        <f t="shared" si="89"/>
        <v>Pass</v>
      </c>
      <c r="T252" s="482" t="s">
        <v>69</v>
      </c>
      <c r="U252" s="482">
        <f t="shared" si="90"/>
        <v>0</v>
      </c>
      <c r="V252" s="494">
        <f t="shared" si="90"/>
        <v>0</v>
      </c>
    </row>
    <row r="253" spans="4:22" ht="15" x14ac:dyDescent="0.25">
      <c r="D253" s="497" t="s">
        <v>159</v>
      </c>
      <c r="E253" s="482" t="str">
        <f>'Financial Assets past due'!$C$80</f>
        <v>Participation in investment pools</v>
      </c>
      <c r="F253" s="482" t="str">
        <f>'Financial Assets past due'!$F$74</f>
        <v>Past due but not impaired</v>
      </c>
      <c r="G253" s="484">
        <f>INDEX('Financial Assets past due'!$B$73:$C$93,MATCH('Direct validations'!E253,'Financial Assets past due'!$C$73:$C$93,0),1)</f>
        <v>3</v>
      </c>
      <c r="H253" s="484" t="str">
        <f>HLOOKUP(F253,'Financial Assets past due'!$B$74:$I$76,3,FALSE)</f>
        <v>Q</v>
      </c>
      <c r="I253" s="485">
        <f>INDEX('Financial Assets past due'!$B$73:$I$93,MATCH('Direct validations'!G253,'Financial Assets past due'!$B$73:$B$93,0),MATCH('Direct validations'!H253,'Financial Assets past due'!$B$76:$I$76,0))</f>
        <v>0</v>
      </c>
      <c r="J253" s="485">
        <f>INDEX('Financial Assets past due'!$K$73:$R$93,MATCH('Direct validations'!G253,'Financial Assets past due'!$K$73:$K$93,0),MATCH('Direct validations'!H253,'Financial Assets past due'!$K$76:$R$76,0))</f>
        <v>0</v>
      </c>
      <c r="K253" s="493" t="s">
        <v>160</v>
      </c>
      <c r="L253" s="481" t="str">
        <f>'Age analysis of past due no imp'!$C$77</f>
        <v>Participation in investment pools</v>
      </c>
      <c r="M253" s="481" t="str">
        <f>'Age analysis of past due no imp'!$I$71</f>
        <v>Total</v>
      </c>
      <c r="N253" s="481">
        <f>INDEX('Age analysis of past due no imp'!$B$70:$C$90,MATCH('Direct validations'!L253,'Age analysis of past due no imp'!$C$70:$C$90,0),1)</f>
        <v>3</v>
      </c>
      <c r="O253" s="481" t="str">
        <f>HLOOKUP(M253,'Age analysis of past due no imp'!$B$71:$I$73,3,FALSE)</f>
        <v>T</v>
      </c>
      <c r="P253" s="485">
        <f>INDEX('Age analysis of past due no imp'!$B$70:$I$90,MATCH('Direct validations'!N253,'Age analysis of past due no imp'!$B$70:$B$90,0),MATCH('Direct validations'!O253,'Age analysis of past due no imp'!$B$73:$I$73,0))</f>
        <v>0</v>
      </c>
      <c r="Q253" s="485">
        <f>INDEX('Age analysis of past due no imp'!$K$70:$R$90,MATCH('Direct validations'!N253,'Age analysis of past due no imp'!$K$70:$K$90,0),MATCH('Direct validations'!O253,'Age analysis of past due no imp'!$K$73:$R$73,0))</f>
        <v>0</v>
      </c>
      <c r="R253" s="482" t="str">
        <f t="shared" si="88"/>
        <v>Pass</v>
      </c>
      <c r="S253" s="494" t="str">
        <f t="shared" si="89"/>
        <v>Pass</v>
      </c>
      <c r="T253" s="482" t="s">
        <v>69</v>
      </c>
      <c r="U253" s="482">
        <f t="shared" si="90"/>
        <v>0</v>
      </c>
      <c r="V253" s="494">
        <f t="shared" si="90"/>
        <v>0</v>
      </c>
    </row>
    <row r="254" spans="4:22" ht="15" x14ac:dyDescent="0.25">
      <c r="D254" s="497" t="s">
        <v>159</v>
      </c>
      <c r="E254" s="482" t="str">
        <f>'Financial Assets past due'!$C$103</f>
        <v>Participation in investment pools</v>
      </c>
      <c r="F254" s="482" t="str">
        <f>'Financial Assets past due'!$F$97</f>
        <v>Past due but not impaired</v>
      </c>
      <c r="G254" s="484">
        <f>INDEX('Financial Assets past due'!$B$96:$C$116,MATCH('Direct validations'!E254,'Financial Assets past due'!$C$96:$C$116,0),1)</f>
        <v>3</v>
      </c>
      <c r="H254" s="484" t="str">
        <f>HLOOKUP(F254,'Financial Assets past due'!$B$97:$I$99,3,FALSE)</f>
        <v>V</v>
      </c>
      <c r="I254" s="485">
        <f>INDEX('Financial Assets past due'!$B$96:$I$116,MATCH('Direct validations'!G254,'Financial Assets past due'!$B$96:$B$116,0),MATCH('Direct validations'!H254,'Financial Assets past due'!$B$99:$I$99,0))</f>
        <v>0</v>
      </c>
      <c r="J254" s="485">
        <f>INDEX('Financial Assets past due'!$K$96:$R$116,MATCH('Direct validations'!G254,'Financial Assets past due'!$K$96:$K$116,0),MATCH('Direct validations'!H254,'Financial Assets past due'!$K$99:$R$99,0))</f>
        <v>0</v>
      </c>
      <c r="K254" s="493" t="s">
        <v>160</v>
      </c>
      <c r="L254" s="481" t="str">
        <f>'Age analysis of past due no imp'!$C$99</f>
        <v>Participation in investment pools</v>
      </c>
      <c r="M254" s="481" t="str">
        <f>'Age analysis of past due no imp'!$I$93</f>
        <v>Total</v>
      </c>
      <c r="N254" s="481">
        <f>INDEX('Age analysis of past due no imp'!$B$92:$C$112,MATCH('Direct validations'!L254,'Age analysis of past due no imp'!$C$92:$C$112,0),1)</f>
        <v>3</v>
      </c>
      <c r="O254" s="481" t="str">
        <f>HLOOKUP(M254,'Age analysis of past due no imp'!$B$93:$I$95,3,FALSE)</f>
        <v>Y</v>
      </c>
      <c r="P254" s="485">
        <f>INDEX('Age analysis of past due no imp'!$B$92:$I$112,MATCH('Direct validations'!N254,'Age analysis of past due no imp'!$B$92:$B$112,0),MATCH('Direct validations'!O254,'Age analysis of past due no imp'!$B$95:$I$95,0))</f>
        <v>0</v>
      </c>
      <c r="Q254" s="485">
        <f>INDEX('Age analysis of past due no imp'!$K$92:$R$112,MATCH('Direct validations'!N254,'Age analysis of past due no imp'!$K$92:$K$112,0),MATCH('Direct validations'!O254,'Age analysis of past due no imp'!$K$95:$R$95,0))</f>
        <v>0</v>
      </c>
      <c r="R254" s="482" t="str">
        <f t="shared" si="88"/>
        <v>Pass</v>
      </c>
      <c r="S254" s="494" t="str">
        <f t="shared" si="89"/>
        <v>Pass</v>
      </c>
      <c r="T254" s="482" t="s">
        <v>69</v>
      </c>
      <c r="U254" s="482">
        <f t="shared" si="90"/>
        <v>0</v>
      </c>
      <c r="V254" s="494">
        <f t="shared" si="90"/>
        <v>0</v>
      </c>
    </row>
    <row r="255" spans="4:22" ht="15" x14ac:dyDescent="0.25">
      <c r="D255" s="497" t="s">
        <v>159</v>
      </c>
      <c r="E255" s="482" t="str">
        <f>'Financial Assets past due'!$C$126</f>
        <v>Participation in investment pools</v>
      </c>
      <c r="F255" s="482" t="str">
        <f>'Financial Assets past due'!$F$120</f>
        <v>Past due but not impaired</v>
      </c>
      <c r="G255" s="484">
        <f>INDEX('Financial Assets past due'!$B$119:$C$139,MATCH('Direct validations'!E255,'Financial Assets past due'!$C$119:$C$139,0),1)</f>
        <v>3</v>
      </c>
      <c r="H255" s="484" t="str">
        <f>HLOOKUP(F255,'Financial Assets past due'!$B$120:$I$122,3,FALSE)</f>
        <v>AA</v>
      </c>
      <c r="I255" s="485">
        <f>INDEX('Financial Assets past due'!$B$119:$I$139,MATCH('Direct validations'!G255,'Financial Assets past due'!$B$119:$B$139,0),MATCH('Direct validations'!H255,'Financial Assets past due'!$B$122:$I$122,0))</f>
        <v>0</v>
      </c>
      <c r="J255" s="485">
        <f>INDEX('Financial Assets past due'!$K$119:$R$139,MATCH('Direct validations'!G255,'Financial Assets past due'!$K$119:$K$139,0),MATCH('Direct validations'!H255,'Financial Assets past due'!$K$122:$R$122,0))</f>
        <v>0</v>
      </c>
      <c r="K255" s="493" t="s">
        <v>160</v>
      </c>
      <c r="L255" s="481" t="str">
        <f>'Age analysis of past due no imp'!$C$121</f>
        <v>Participation in investment pools</v>
      </c>
      <c r="M255" s="481" t="str">
        <f>'Age analysis of past due no imp'!$I$115</f>
        <v>Total</v>
      </c>
      <c r="N255" s="481">
        <f>INDEX('Age analysis of past due no imp'!$B$114:$C$134,MATCH('Direct validations'!L255,'Age analysis of past due no imp'!$C$114:$C$134,0),1)</f>
        <v>3</v>
      </c>
      <c r="O255" s="481" t="str">
        <f>HLOOKUP(M255,'Age analysis of past due no imp'!$B$115:$I$117,3,FALSE)</f>
        <v>AD</v>
      </c>
      <c r="P255" s="485">
        <f>INDEX('Age analysis of past due no imp'!$B$114:$I$134,MATCH('Direct validations'!N255,'Age analysis of past due no imp'!$B$114:$B$134,0),MATCH('Direct validations'!O255,'Age analysis of past due no imp'!$B$117:$I$117,0))</f>
        <v>0</v>
      </c>
      <c r="Q255" s="485">
        <f>INDEX('Age analysis of past due no imp'!$K$114:$R$134,MATCH('Direct validations'!N255,'Age analysis of past due no imp'!$K$114:$K$134,0),MATCH('Direct validations'!O255,'Age analysis of past due no imp'!$K$117:$R$117,0))</f>
        <v>0</v>
      </c>
      <c r="R255" s="482" t="str">
        <f t="shared" si="88"/>
        <v>Pass</v>
      </c>
      <c r="S255" s="494" t="str">
        <f t="shared" si="89"/>
        <v>Pass</v>
      </c>
      <c r="T255" s="482" t="s">
        <v>69</v>
      </c>
      <c r="U255" s="482">
        <f t="shared" si="90"/>
        <v>0</v>
      </c>
      <c r="V255" s="494">
        <f t="shared" si="90"/>
        <v>0</v>
      </c>
    </row>
    <row r="256" spans="4:22" ht="15" x14ac:dyDescent="0.25">
      <c r="D256" s="497" t="s">
        <v>159</v>
      </c>
      <c r="E256" s="482" t="str">
        <f>'Financial Assets past due'!$C$149</f>
        <v>Participation in investment pools</v>
      </c>
      <c r="F256" s="482" t="str">
        <f>'Financial Assets past due'!$F$143</f>
        <v>Past due but not impaired</v>
      </c>
      <c r="G256" s="484">
        <f>INDEX('Financial Assets past due'!$B$142:$C$162,MATCH('Direct validations'!E256,'Financial Assets past due'!$C$142:$C$162,0),1)</f>
        <v>3</v>
      </c>
      <c r="H256" s="484" t="str">
        <f>HLOOKUP(F256,'Financial Assets past due'!$B$143:$I$145,3,FALSE)</f>
        <v>AF</v>
      </c>
      <c r="I256" s="485">
        <f>INDEX('Financial Assets past due'!$B$142:$I$162,MATCH('Direct validations'!G256,'Financial Assets past due'!$B$142:$B$162,0),MATCH('Direct validations'!H256,'Financial Assets past due'!$B$145:$I$145,0))</f>
        <v>0</v>
      </c>
      <c r="J256" s="485">
        <f>INDEX('Financial Assets past due'!$K$142:$R$162,MATCH('Direct validations'!G256,'Financial Assets past due'!$K$142:$K$162,0),MATCH('Direct validations'!H256,'Financial Assets past due'!$K$145:$R$145,0))</f>
        <v>0</v>
      </c>
      <c r="K256" s="493" t="s">
        <v>160</v>
      </c>
      <c r="L256" s="481" t="str">
        <f>'Age analysis of past due no imp'!$C$143</f>
        <v>Participation in investment pools</v>
      </c>
      <c r="M256" s="481" t="str">
        <f>'Age analysis of past due no imp'!$I$137</f>
        <v>Total</v>
      </c>
      <c r="N256" s="481">
        <f>INDEX('Age analysis of past due no imp'!$B$136:$C$156,MATCH('Direct validations'!L256,'Age analysis of past due no imp'!$C$136:$C$156,0),1)</f>
        <v>3</v>
      </c>
      <c r="O256" s="481" t="str">
        <f>HLOOKUP(M256,'Age analysis of past due no imp'!$B$137:$I$139,3,FALSE)</f>
        <v>AI</v>
      </c>
      <c r="P256" s="485">
        <f>INDEX('Age analysis of past due no imp'!$B$136:$I$156,MATCH('Direct validations'!N256,'Age analysis of past due no imp'!$B$136:$B$156,0),MATCH('Direct validations'!O256,'Age analysis of past due no imp'!$B$139:$I$139,0))</f>
        <v>0</v>
      </c>
      <c r="Q256" s="485">
        <f>INDEX('Age analysis of past due no imp'!$K$136:$R$156,MATCH('Direct validations'!N256,'Age analysis of past due no imp'!$K$136:$K$156,0),MATCH('Direct validations'!O256,'Age analysis of past due no imp'!$K$139:$R$139,0))</f>
        <v>0</v>
      </c>
      <c r="R256" s="482" t="str">
        <f t="shared" si="88"/>
        <v>Pass</v>
      </c>
      <c r="S256" s="494" t="str">
        <f t="shared" si="89"/>
        <v>Pass</v>
      </c>
      <c r="T256" s="482" t="s">
        <v>69</v>
      </c>
      <c r="U256" s="482">
        <f t="shared" si="90"/>
        <v>0</v>
      </c>
      <c r="V256" s="494">
        <f t="shared" si="90"/>
        <v>0</v>
      </c>
    </row>
    <row r="257" spans="4:22" ht="15" x14ac:dyDescent="0.25">
      <c r="D257" s="497" t="s">
        <v>159</v>
      </c>
      <c r="E257" s="482" t="str">
        <f>'Financial Assets past due'!$C$172</f>
        <v>Participation in investment pools</v>
      </c>
      <c r="F257" s="482" t="str">
        <f>'Financial Assets past due'!$F$166</f>
        <v>Past due but not impaired</v>
      </c>
      <c r="G257" s="484">
        <f>INDEX('Financial Assets past due'!$B$165:$C$185,MATCH('Direct validations'!E257,'Financial Assets past due'!$C$165:$C$185,0),1)</f>
        <v>3</v>
      </c>
      <c r="H257" s="484" t="str">
        <f>HLOOKUP(F257,'Financial Assets past due'!$B$166:$I$168,3,FALSE)</f>
        <v>AK</v>
      </c>
      <c r="I257" s="485">
        <f>INDEX('Financial Assets past due'!$B$165:$I$185,MATCH('Direct validations'!G257,'Financial Assets past due'!$B$165:$B$185,0),MATCH('Direct validations'!H257,'Financial Assets past due'!$B$168:$I$168,0))</f>
        <v>0</v>
      </c>
      <c r="J257" s="485">
        <f>INDEX('Financial Assets past due'!$K$165:$R$185,MATCH('Direct validations'!G257,'Financial Assets past due'!$K$165:$K$185,0),MATCH('Direct validations'!H257,'Financial Assets past due'!$K$168:$R$168,0))</f>
        <v>0</v>
      </c>
      <c r="K257" s="493" t="s">
        <v>160</v>
      </c>
      <c r="L257" s="481" t="str">
        <f>'Age analysis of past due no imp'!$C$165</f>
        <v>Participation in investment pools</v>
      </c>
      <c r="M257" s="481" t="str">
        <f>'Age analysis of past due no imp'!$I$159</f>
        <v>Total</v>
      </c>
      <c r="N257" s="481">
        <f>INDEX('Age analysis of past due no imp'!$B$158:$C$178,MATCH('Direct validations'!L257,'Age analysis of past due no imp'!$C$158:$C$178,0),1)</f>
        <v>3</v>
      </c>
      <c r="O257" s="481" t="str">
        <f>HLOOKUP(M257,'Age analysis of past due no imp'!$B$159:$I$161,3,FALSE)</f>
        <v>AN</v>
      </c>
      <c r="P257" s="485">
        <f>INDEX('Age analysis of past due no imp'!$B$158:$I$178,MATCH('Direct validations'!N257,'Age analysis of past due no imp'!$B$158:$B$178,0),MATCH('Direct validations'!O257,'Age analysis of past due no imp'!$B$161:$I$161,0))</f>
        <v>0</v>
      </c>
      <c r="Q257" s="485">
        <f>INDEX('Age analysis of past due no imp'!$K$158:$R$178,MATCH('Direct validations'!N257,'Age analysis of past due no imp'!$K$158:$K$178,0),MATCH('Direct validations'!O257,'Age analysis of past due no imp'!$K$161:$R$161,0))</f>
        <v>0</v>
      </c>
      <c r="R257" s="482" t="str">
        <f t="shared" si="88"/>
        <v>Pass</v>
      </c>
      <c r="S257" s="494" t="str">
        <f t="shared" si="89"/>
        <v>Pass</v>
      </c>
      <c r="T257" s="482" t="s">
        <v>69</v>
      </c>
      <c r="U257" s="482">
        <f t="shared" si="90"/>
        <v>0</v>
      </c>
      <c r="V257" s="494">
        <f t="shared" si="90"/>
        <v>0</v>
      </c>
    </row>
    <row r="258" spans="4:22" x14ac:dyDescent="0.2">
      <c r="D258" s="490"/>
      <c r="I258" s="485"/>
      <c r="J258" s="485"/>
      <c r="P258" s="485"/>
      <c r="Q258" s="485"/>
      <c r="R258" s="482"/>
      <c r="S258" s="494"/>
      <c r="U258" s="482"/>
      <c r="V258" s="494"/>
    </row>
    <row r="259" spans="4:22" ht="15" x14ac:dyDescent="0.25">
      <c r="D259" s="497" t="s">
        <v>159</v>
      </c>
      <c r="E259" s="482" t="str">
        <f>'Financial Assets past due'!$C$12</f>
        <v>Loans secured by mortgages</v>
      </c>
      <c r="F259" s="482" t="str">
        <f>'Financial Assets past due'!$F$5</f>
        <v>Past due but not impaired</v>
      </c>
      <c r="G259" s="484">
        <f>INDEX('Financial Assets past due'!$B$4:$C$24,MATCH('Direct validations'!E259,'Financial Assets past due'!$C$4:$C$24,0),1)</f>
        <v>4</v>
      </c>
      <c r="H259" s="484" t="str">
        <f>HLOOKUP(F259,'Financial Assets past due'!$B$5:$I$7,3,FALSE)</f>
        <v>B</v>
      </c>
      <c r="I259" s="485">
        <f>INDEX('Financial Assets past due'!$B$4:$I$24,MATCH('Direct validations'!G259,'Financial Assets past due'!$B$4:$B$24,0),MATCH('Direct validations'!H259,'Financial Assets past due'!$B$7:$I$7,0))</f>
        <v>0</v>
      </c>
      <c r="J259" s="485">
        <f>INDEX('Financial Assets past due'!$K$4:R$24,MATCH('Direct validations'!G259,'Financial Assets past due'!$K$4:$K$24,0),MATCH('Direct validations'!H259,'Financial Assets past due'!$K$7:$R$7,0))</f>
        <v>0</v>
      </c>
      <c r="K259" s="493" t="s">
        <v>160</v>
      </c>
      <c r="L259" s="481" t="str">
        <f>'Age analysis of past due no imp'!$C$12</f>
        <v>Loans secured by mortgages</v>
      </c>
      <c r="M259" s="481" t="str">
        <f>'Age analysis of past due no imp'!$I$5</f>
        <v>Total</v>
      </c>
      <c r="N259" s="481">
        <f>INDEX('Age analysis of past due no imp'!$B$4:$C$24,MATCH('Direct validations'!L259,'Age analysis of past due no imp'!$C$4:$C$24,0),1)</f>
        <v>4</v>
      </c>
      <c r="O259" s="481" t="str">
        <f>HLOOKUP(M259,'Age analysis of past due no imp'!$B$5:$I$7,3,FALSE)</f>
        <v>E</v>
      </c>
      <c r="P259" s="485">
        <f>INDEX('Age analysis of past due no imp'!$B$4:$I$24,MATCH('Direct validations'!N259,'Age analysis of past due no imp'!$B$4:$B$24,0),MATCH('Direct validations'!O259,'Age analysis of past due no imp'!$B$7:$I$7,0))</f>
        <v>0</v>
      </c>
      <c r="Q259" s="485">
        <f>INDEX('Age analysis of past due no imp'!$K$4:$R$24,MATCH('Direct validations'!N259,'Age analysis of past due no imp'!$K$4:$K$24,0),MATCH('Direct validations'!O259,'Age analysis of past due no imp'!$K$7:$R$7,0))</f>
        <v>0</v>
      </c>
      <c r="R259" s="482" t="str">
        <f t="shared" ref="R259:R266" si="91">IF($T259="No",IF(I259=P259,"Pass","Fail"),IF(I259+P259=0,"Pass","Fail"))</f>
        <v>Pass</v>
      </c>
      <c r="S259" s="494" t="str">
        <f t="shared" ref="S259:S266" si="92">IF($T259="No",IF(J259=Q259,"Pass","Fail"),IF(J259+Q259=0,"Pass","Fail"))</f>
        <v>Pass</v>
      </c>
      <c r="T259" s="482" t="s">
        <v>69</v>
      </c>
      <c r="U259" s="482">
        <f t="shared" ref="U259:V266" si="93">IF(R259="Pass",0,1)</f>
        <v>0</v>
      </c>
      <c r="V259" s="494">
        <f t="shared" si="93"/>
        <v>0</v>
      </c>
    </row>
    <row r="260" spans="4:22" ht="15" x14ac:dyDescent="0.25">
      <c r="D260" s="497" t="s">
        <v>159</v>
      </c>
      <c r="E260" s="482" t="str">
        <f>'Financial Assets past due'!$C$35</f>
        <v>Loans secured by mortgages</v>
      </c>
      <c r="F260" s="482" t="str">
        <f>'Financial Assets past due'!$F$28</f>
        <v>Past due but not impaired</v>
      </c>
      <c r="G260" s="484">
        <f>INDEX('Financial Assets past due'!$B$27:$C$47,MATCH('Direct validations'!E260,'Financial Assets past due'!$C$27:$C$47,0),1)</f>
        <v>4</v>
      </c>
      <c r="H260" s="484" t="str">
        <f>HLOOKUP(F260,'Financial Assets past due'!$B$28:$I$30,3,FALSE)</f>
        <v>G</v>
      </c>
      <c r="I260" s="485">
        <f>INDEX('Financial Assets past due'!$B$27:$I$47,MATCH('Direct validations'!G260,'Financial Assets past due'!$B$27:$B$47,0),MATCH('Direct validations'!H260,'Financial Assets past due'!$B$30:$I$30,0))</f>
        <v>0</v>
      </c>
      <c r="J260" s="485">
        <f>INDEX('Financial Assets past due'!$K$27:$R$47,MATCH('Direct validations'!G260,'Financial Assets past due'!$K$27:$K$47,0),MATCH('Direct validations'!H260,'Financial Assets past due'!$K$30:$R$30,0))</f>
        <v>0</v>
      </c>
      <c r="K260" s="493" t="s">
        <v>160</v>
      </c>
      <c r="L260" s="481" t="str">
        <f>'Age analysis of past due no imp'!$C$34</f>
        <v>Loans secured by mortgages</v>
      </c>
      <c r="M260" s="481" t="str">
        <f>'Age analysis of past due no imp'!$I$27</f>
        <v>Total</v>
      </c>
      <c r="N260" s="481">
        <f>INDEX('Age analysis of past due no imp'!$B$26:$C$46,MATCH('Direct validations'!L260,'Age analysis of past due no imp'!$C$26:$C$46,0),1)</f>
        <v>4</v>
      </c>
      <c r="O260" s="481" t="str">
        <f>HLOOKUP(M260,'Age analysis of past due no imp'!$B$27:$I$29,3,FALSE)</f>
        <v>J</v>
      </c>
      <c r="P260" s="485">
        <f>INDEX('Age analysis of past due no imp'!$B$26:$I$46,MATCH('Direct validations'!N260,'Age analysis of past due no imp'!$B$26:$B$46,0),MATCH('Direct validations'!O260,'Age analysis of past due no imp'!$B$29:$I$29,0))</f>
        <v>0</v>
      </c>
      <c r="Q260" s="485">
        <f>INDEX('Age analysis of past due no imp'!$K$26:$R$46,MATCH('Direct validations'!N260,'Age analysis of past due no imp'!$K$26:$K$46,0),MATCH('Direct validations'!O260,'Age analysis of past due no imp'!$K$29:$R$29,0))</f>
        <v>0</v>
      </c>
      <c r="R260" s="482" t="str">
        <f t="shared" si="91"/>
        <v>Pass</v>
      </c>
      <c r="S260" s="494" t="str">
        <f t="shared" si="92"/>
        <v>Pass</v>
      </c>
      <c r="T260" s="482" t="s">
        <v>69</v>
      </c>
      <c r="U260" s="482">
        <f t="shared" si="93"/>
        <v>0</v>
      </c>
      <c r="V260" s="494">
        <f t="shared" si="93"/>
        <v>0</v>
      </c>
    </row>
    <row r="261" spans="4:22" ht="15" x14ac:dyDescent="0.25">
      <c r="D261" s="497" t="s">
        <v>159</v>
      </c>
      <c r="E261" s="482" t="str">
        <f>'Financial Assets past due'!$C$58</f>
        <v>Loans secured by mortgages</v>
      </c>
      <c r="F261" s="482" t="str">
        <f>'Financial Assets past due'!$F$51</f>
        <v>Past due but not impaired</v>
      </c>
      <c r="G261" s="484">
        <f>INDEX('Financial Assets past due'!$B$50:$C$70,MATCH('Direct validations'!E261,'Financial Assets past due'!$C$50:$C$70,0),1)</f>
        <v>4</v>
      </c>
      <c r="H261" s="484" t="str">
        <f>HLOOKUP(F261,'Financial Assets past due'!$B$51:$I$53,3,FALSE)</f>
        <v>L</v>
      </c>
      <c r="I261" s="485">
        <f>INDEX('Financial Assets past due'!$B$50:$I$70,MATCH('Direct validations'!G261,'Financial Assets past due'!$B$50:$B$70,0),MATCH('Direct validations'!H261,'Financial Assets past due'!$B$53:$I$53,0))</f>
        <v>0</v>
      </c>
      <c r="J261" s="485">
        <f>INDEX('Financial Assets past due'!$K$50:$R$70,MATCH('Direct validations'!G261,'Financial Assets past due'!$K$50:$K$70,0),MATCH('Direct validations'!H261,'Financial Assets past due'!$K$53:$R$53,0))</f>
        <v>0</v>
      </c>
      <c r="K261" s="493" t="s">
        <v>160</v>
      </c>
      <c r="L261" s="481" t="str">
        <f>'Age analysis of past due no imp'!$C$56</f>
        <v>Loans secured by mortgages</v>
      </c>
      <c r="M261" s="481" t="str">
        <f>'Age analysis of past due no imp'!$I$49</f>
        <v>Total</v>
      </c>
      <c r="N261" s="481">
        <f>INDEX('Age analysis of past due no imp'!$B$48:$C$68,MATCH('Direct validations'!L261,'Age analysis of past due no imp'!$C$48:$C$68,0),1)</f>
        <v>4</v>
      </c>
      <c r="O261" s="481" t="str">
        <f>HLOOKUP(M261,'Age analysis of past due no imp'!$B$49:$I$51,3,FALSE)</f>
        <v>O</v>
      </c>
      <c r="P261" s="485">
        <f>INDEX('Age analysis of past due no imp'!$B$48:$I$68,MATCH('Direct validations'!N261,'Age analysis of past due no imp'!$B$48:$B$68,0),MATCH('Direct validations'!O261,'Age analysis of past due no imp'!$B$51:$I$51,0))</f>
        <v>0</v>
      </c>
      <c r="Q261" s="485">
        <f>INDEX('Age analysis of past due no imp'!$K$48:$R$68,MATCH('Direct validations'!N261,'Age analysis of past due no imp'!$K$48:$K$68,0),MATCH('Direct validations'!O261,'Age analysis of past due no imp'!$K$51:$R$51,0))</f>
        <v>0</v>
      </c>
      <c r="R261" s="482" t="str">
        <f t="shared" si="91"/>
        <v>Pass</v>
      </c>
      <c r="S261" s="494" t="str">
        <f t="shared" si="92"/>
        <v>Pass</v>
      </c>
      <c r="T261" s="482" t="s">
        <v>69</v>
      </c>
      <c r="U261" s="482">
        <f t="shared" si="93"/>
        <v>0</v>
      </c>
      <c r="V261" s="494">
        <f t="shared" si="93"/>
        <v>0</v>
      </c>
    </row>
    <row r="262" spans="4:22" ht="15" x14ac:dyDescent="0.25">
      <c r="D262" s="497" t="s">
        <v>159</v>
      </c>
      <c r="E262" s="482" t="str">
        <f>'Financial Assets past due'!$C$81</f>
        <v>Loans secured by mortgages</v>
      </c>
      <c r="F262" s="482" t="str">
        <f>'Financial Assets past due'!$F$74</f>
        <v>Past due but not impaired</v>
      </c>
      <c r="G262" s="484">
        <f>INDEX('Financial Assets past due'!$B$73:$C$93,MATCH('Direct validations'!E262,'Financial Assets past due'!$C$73:$C$93,0),1)</f>
        <v>4</v>
      </c>
      <c r="H262" s="484" t="str">
        <f>HLOOKUP(F262,'Financial Assets past due'!$B$74:$I$76,3,FALSE)</f>
        <v>Q</v>
      </c>
      <c r="I262" s="485">
        <f>INDEX('Financial Assets past due'!$B$73:$I$93,MATCH('Direct validations'!G262,'Financial Assets past due'!$B$73:$B$93,0),MATCH('Direct validations'!H262,'Financial Assets past due'!$B$76:$I$76,0))</f>
        <v>0</v>
      </c>
      <c r="J262" s="485">
        <f>INDEX('Financial Assets past due'!$K$73:$R$93,MATCH('Direct validations'!G262,'Financial Assets past due'!$K$73:$K$93,0),MATCH('Direct validations'!H262,'Financial Assets past due'!$K$76:$R$76,0))</f>
        <v>0</v>
      </c>
      <c r="K262" s="493" t="s">
        <v>160</v>
      </c>
      <c r="L262" s="481" t="str">
        <f>'Age analysis of past due no imp'!$C$78</f>
        <v>Loans secured by mortgages</v>
      </c>
      <c r="M262" s="481" t="str">
        <f>'Age analysis of past due no imp'!$I$71</f>
        <v>Total</v>
      </c>
      <c r="N262" s="481">
        <f>INDEX('Age analysis of past due no imp'!$B$70:$C$90,MATCH('Direct validations'!L262,'Age analysis of past due no imp'!$C$70:$C$90,0),1)</f>
        <v>4</v>
      </c>
      <c r="O262" s="481" t="str">
        <f>HLOOKUP(M262,'Age analysis of past due no imp'!$B$71:$I$73,3,FALSE)</f>
        <v>T</v>
      </c>
      <c r="P262" s="485">
        <f>INDEX('Age analysis of past due no imp'!$B$70:$I$90,MATCH('Direct validations'!N262,'Age analysis of past due no imp'!$B$70:$B$90,0),MATCH('Direct validations'!O262,'Age analysis of past due no imp'!$B$73:$I$73,0))</f>
        <v>0</v>
      </c>
      <c r="Q262" s="485">
        <f>INDEX('Age analysis of past due no imp'!$K$70:$R$90,MATCH('Direct validations'!N262,'Age analysis of past due no imp'!$K$70:$K$90,0),MATCH('Direct validations'!O262,'Age analysis of past due no imp'!$K$73:$R$73,0))</f>
        <v>0</v>
      </c>
      <c r="R262" s="482" t="str">
        <f t="shared" si="91"/>
        <v>Pass</v>
      </c>
      <c r="S262" s="494" t="str">
        <f t="shared" si="92"/>
        <v>Pass</v>
      </c>
      <c r="T262" s="482" t="s">
        <v>69</v>
      </c>
      <c r="U262" s="482">
        <f t="shared" si="93"/>
        <v>0</v>
      </c>
      <c r="V262" s="494">
        <f t="shared" si="93"/>
        <v>0</v>
      </c>
    </row>
    <row r="263" spans="4:22" ht="15" x14ac:dyDescent="0.25">
      <c r="D263" s="497" t="s">
        <v>159</v>
      </c>
      <c r="E263" s="482" t="str">
        <f>'Financial Assets past due'!$C$104</f>
        <v>Loans secured by mortgages</v>
      </c>
      <c r="F263" s="482" t="str">
        <f>'Financial Assets past due'!$F$97</f>
        <v>Past due but not impaired</v>
      </c>
      <c r="G263" s="484">
        <f>INDEX('Financial Assets past due'!$B$96:$C$116,MATCH('Direct validations'!E263,'Financial Assets past due'!$C$96:$C$116,0),1)</f>
        <v>4</v>
      </c>
      <c r="H263" s="484" t="str">
        <f>HLOOKUP(F263,'Financial Assets past due'!$B$97:$I$99,3,FALSE)</f>
        <v>V</v>
      </c>
      <c r="I263" s="485">
        <f>INDEX('Financial Assets past due'!$B$96:$I$116,MATCH('Direct validations'!G263,'Financial Assets past due'!$B$96:$B$116,0),MATCH('Direct validations'!H263,'Financial Assets past due'!$B$99:$I$99,0))</f>
        <v>0</v>
      </c>
      <c r="J263" s="485">
        <f>INDEX('Financial Assets past due'!$K$96:$R$116,MATCH('Direct validations'!G263,'Financial Assets past due'!$K$96:$K$116,0),MATCH('Direct validations'!H263,'Financial Assets past due'!$K$99:$R$99,0))</f>
        <v>0</v>
      </c>
      <c r="K263" s="493" t="s">
        <v>160</v>
      </c>
      <c r="L263" s="481" t="str">
        <f>'Age analysis of past due no imp'!$C$100</f>
        <v>Loans secured by mortgages</v>
      </c>
      <c r="M263" s="481" t="str">
        <f>'Age analysis of past due no imp'!$I$93</f>
        <v>Total</v>
      </c>
      <c r="N263" s="481">
        <f>INDEX('Age analysis of past due no imp'!$B$92:$C$112,MATCH('Direct validations'!L263,'Age analysis of past due no imp'!$C$92:$C$112,0),1)</f>
        <v>4</v>
      </c>
      <c r="O263" s="481" t="str">
        <f>HLOOKUP(M263,'Age analysis of past due no imp'!$B$93:$I$95,3,FALSE)</f>
        <v>Y</v>
      </c>
      <c r="P263" s="485">
        <f>INDEX('Age analysis of past due no imp'!$B$92:$I$112,MATCH('Direct validations'!N263,'Age analysis of past due no imp'!$B$92:$B$112,0),MATCH('Direct validations'!O263,'Age analysis of past due no imp'!$B$95:$I$95,0))</f>
        <v>0</v>
      </c>
      <c r="Q263" s="485">
        <f>INDEX('Age analysis of past due no imp'!$K$92:$R$112,MATCH('Direct validations'!N263,'Age analysis of past due no imp'!$K$92:$K$112,0),MATCH('Direct validations'!O263,'Age analysis of past due no imp'!$K$95:$R$95,0))</f>
        <v>0</v>
      </c>
      <c r="R263" s="482" t="str">
        <f t="shared" si="91"/>
        <v>Pass</v>
      </c>
      <c r="S263" s="494" t="str">
        <f t="shared" si="92"/>
        <v>Pass</v>
      </c>
      <c r="T263" s="482" t="s">
        <v>69</v>
      </c>
      <c r="U263" s="482">
        <f t="shared" si="93"/>
        <v>0</v>
      </c>
      <c r="V263" s="494">
        <f t="shared" si="93"/>
        <v>0</v>
      </c>
    </row>
    <row r="264" spans="4:22" ht="15" x14ac:dyDescent="0.25">
      <c r="D264" s="497" t="s">
        <v>159</v>
      </c>
      <c r="E264" s="482" t="str">
        <f>'Financial Assets past due'!$C$127</f>
        <v>Loans secured by mortgages</v>
      </c>
      <c r="F264" s="482" t="str">
        <f>'Financial Assets past due'!$F$120</f>
        <v>Past due but not impaired</v>
      </c>
      <c r="G264" s="484">
        <f>INDEX('Financial Assets past due'!$B$119:$C$139,MATCH('Direct validations'!E264,'Financial Assets past due'!$C$119:$C$139,0),1)</f>
        <v>4</v>
      </c>
      <c r="H264" s="484" t="str">
        <f>HLOOKUP(F264,'Financial Assets past due'!$B$120:$I$122,3,FALSE)</f>
        <v>AA</v>
      </c>
      <c r="I264" s="485">
        <f>INDEX('Financial Assets past due'!$B$119:$I$139,MATCH('Direct validations'!G264,'Financial Assets past due'!$B$119:$B$139,0),MATCH('Direct validations'!H264,'Financial Assets past due'!$B$122:$I$122,0))</f>
        <v>0</v>
      </c>
      <c r="J264" s="485">
        <f>INDEX('Financial Assets past due'!$K$119:$R$139,MATCH('Direct validations'!G264,'Financial Assets past due'!$K$119:$K$139,0),MATCH('Direct validations'!H264,'Financial Assets past due'!$K$122:$R$122,0))</f>
        <v>0</v>
      </c>
      <c r="K264" s="493" t="s">
        <v>160</v>
      </c>
      <c r="L264" s="481" t="str">
        <f>'Age analysis of past due no imp'!$C$122</f>
        <v>Loans secured by mortgages</v>
      </c>
      <c r="M264" s="481" t="str">
        <f>'Age analysis of past due no imp'!$I$115</f>
        <v>Total</v>
      </c>
      <c r="N264" s="481">
        <f>INDEX('Age analysis of past due no imp'!$B$114:$C$134,MATCH('Direct validations'!L264,'Age analysis of past due no imp'!$C$114:$C$134,0),1)</f>
        <v>4</v>
      </c>
      <c r="O264" s="481" t="str">
        <f>HLOOKUP(M264,'Age analysis of past due no imp'!$B$115:$I$117,3,FALSE)</f>
        <v>AD</v>
      </c>
      <c r="P264" s="485">
        <f>INDEX('Age analysis of past due no imp'!$B$114:$I$134,MATCH('Direct validations'!N264,'Age analysis of past due no imp'!$B$114:$B$134,0),MATCH('Direct validations'!O264,'Age analysis of past due no imp'!$B$117:$I$117,0))</f>
        <v>0</v>
      </c>
      <c r="Q264" s="485">
        <f>INDEX('Age analysis of past due no imp'!$K$114:$R$134,MATCH('Direct validations'!N264,'Age analysis of past due no imp'!$K$114:$K$134,0),MATCH('Direct validations'!O264,'Age analysis of past due no imp'!$K$117:$R$117,0))</f>
        <v>0</v>
      </c>
      <c r="R264" s="482" t="str">
        <f t="shared" si="91"/>
        <v>Pass</v>
      </c>
      <c r="S264" s="494" t="str">
        <f t="shared" si="92"/>
        <v>Pass</v>
      </c>
      <c r="T264" s="482" t="s">
        <v>69</v>
      </c>
      <c r="U264" s="482">
        <f t="shared" si="93"/>
        <v>0</v>
      </c>
      <c r="V264" s="494">
        <f t="shared" si="93"/>
        <v>0</v>
      </c>
    </row>
    <row r="265" spans="4:22" ht="15" x14ac:dyDescent="0.25">
      <c r="D265" s="497" t="s">
        <v>159</v>
      </c>
      <c r="E265" s="482" t="str">
        <f>'Financial Assets past due'!$C$150</f>
        <v>Loans secured by mortgages</v>
      </c>
      <c r="F265" s="482" t="str">
        <f>'Financial Assets past due'!$F$143</f>
        <v>Past due but not impaired</v>
      </c>
      <c r="G265" s="484">
        <f>INDEX('Financial Assets past due'!$B$142:$C$162,MATCH('Direct validations'!E265,'Financial Assets past due'!$C$142:$C$162,0),1)</f>
        <v>4</v>
      </c>
      <c r="H265" s="484" t="str">
        <f>HLOOKUP(F265,'Financial Assets past due'!$B$143:$I$145,3,FALSE)</f>
        <v>AF</v>
      </c>
      <c r="I265" s="485">
        <f>INDEX('Financial Assets past due'!$B$142:$I$162,MATCH('Direct validations'!G265,'Financial Assets past due'!$B$142:$B$162,0),MATCH('Direct validations'!H265,'Financial Assets past due'!$B$145:$I$145,0))</f>
        <v>0</v>
      </c>
      <c r="J265" s="485">
        <f>INDEX('Financial Assets past due'!$K$142:$R$162,MATCH('Direct validations'!G265,'Financial Assets past due'!$K$142:$K$162,0),MATCH('Direct validations'!H265,'Financial Assets past due'!$K$145:$R$145,0))</f>
        <v>0</v>
      </c>
      <c r="K265" s="493" t="s">
        <v>160</v>
      </c>
      <c r="L265" s="481" t="str">
        <f>'Age analysis of past due no imp'!$C$144</f>
        <v>Loans secured by mortgages</v>
      </c>
      <c r="M265" s="481" t="str">
        <f>'Age analysis of past due no imp'!$I$137</f>
        <v>Total</v>
      </c>
      <c r="N265" s="481">
        <f>INDEX('Age analysis of past due no imp'!$B$136:$C$156,MATCH('Direct validations'!L265,'Age analysis of past due no imp'!$C$136:$C$156,0),1)</f>
        <v>4</v>
      </c>
      <c r="O265" s="481" t="str">
        <f>HLOOKUP(M265,'Age analysis of past due no imp'!$B$137:$I$139,3,FALSE)</f>
        <v>AI</v>
      </c>
      <c r="P265" s="485">
        <f>INDEX('Age analysis of past due no imp'!$B$136:$I$156,MATCH('Direct validations'!N265,'Age analysis of past due no imp'!$B$136:$B$156,0),MATCH('Direct validations'!O265,'Age analysis of past due no imp'!$B$139:$I$139,0))</f>
        <v>0</v>
      </c>
      <c r="Q265" s="485">
        <f>INDEX('Age analysis of past due no imp'!$K$136:$R$156,MATCH('Direct validations'!N265,'Age analysis of past due no imp'!$K$136:$K$156,0),MATCH('Direct validations'!O265,'Age analysis of past due no imp'!$K$139:$R$139,0))</f>
        <v>0</v>
      </c>
      <c r="R265" s="482" t="str">
        <f t="shared" si="91"/>
        <v>Pass</v>
      </c>
      <c r="S265" s="494" t="str">
        <f t="shared" si="92"/>
        <v>Pass</v>
      </c>
      <c r="T265" s="482" t="s">
        <v>69</v>
      </c>
      <c r="U265" s="482">
        <f t="shared" si="93"/>
        <v>0</v>
      </c>
      <c r="V265" s="494">
        <f t="shared" si="93"/>
        <v>0</v>
      </c>
    </row>
    <row r="266" spans="4:22" ht="15" x14ac:dyDescent="0.25">
      <c r="D266" s="497" t="s">
        <v>159</v>
      </c>
      <c r="E266" s="482" t="str">
        <f>'Financial Assets past due'!$C$173</f>
        <v>Loans secured by mortgages</v>
      </c>
      <c r="F266" s="482" t="str">
        <f>'Financial Assets past due'!$F$166</f>
        <v>Past due but not impaired</v>
      </c>
      <c r="G266" s="484">
        <f>INDEX('Financial Assets past due'!$B$165:$C$185,MATCH('Direct validations'!E266,'Financial Assets past due'!$C$165:$C$185,0),1)</f>
        <v>4</v>
      </c>
      <c r="H266" s="484" t="str">
        <f>HLOOKUP(F266,'Financial Assets past due'!$B$166:$I$168,3,FALSE)</f>
        <v>AK</v>
      </c>
      <c r="I266" s="485">
        <f>INDEX('Financial Assets past due'!$B$165:$I$185,MATCH('Direct validations'!G266,'Financial Assets past due'!$B$165:$B$185,0),MATCH('Direct validations'!H266,'Financial Assets past due'!$B$168:$I$168,0))</f>
        <v>0</v>
      </c>
      <c r="J266" s="485">
        <f>INDEX('Financial Assets past due'!$K$165:$R$185,MATCH('Direct validations'!G266,'Financial Assets past due'!$K$165:$K$185,0),MATCH('Direct validations'!H266,'Financial Assets past due'!$K$168:$R$168,0))</f>
        <v>0</v>
      </c>
      <c r="K266" s="493" t="s">
        <v>160</v>
      </c>
      <c r="L266" s="481" t="str">
        <f>'Age analysis of past due no imp'!$C$166</f>
        <v>Loans secured by mortgages</v>
      </c>
      <c r="M266" s="481" t="str">
        <f>'Age analysis of past due no imp'!$I$159</f>
        <v>Total</v>
      </c>
      <c r="N266" s="481">
        <f>INDEX('Age analysis of past due no imp'!$B$158:$C$178,MATCH('Direct validations'!L266,'Age analysis of past due no imp'!$C$158:$C$178,0),1)</f>
        <v>4</v>
      </c>
      <c r="O266" s="481" t="str">
        <f>HLOOKUP(M266,'Age analysis of past due no imp'!$B$159:$I$161,3,FALSE)</f>
        <v>AN</v>
      </c>
      <c r="P266" s="485">
        <f>INDEX('Age analysis of past due no imp'!$B$158:$I$178,MATCH('Direct validations'!N266,'Age analysis of past due no imp'!$B$158:$B$178,0),MATCH('Direct validations'!O266,'Age analysis of past due no imp'!$B$161:$I$161,0))</f>
        <v>0</v>
      </c>
      <c r="Q266" s="485">
        <f>INDEX('Age analysis of past due no imp'!$K$158:$R$178,MATCH('Direct validations'!N266,'Age analysis of past due no imp'!$K$158:$K$178,0),MATCH('Direct validations'!O266,'Age analysis of past due no imp'!$K$161:$R$161,0))</f>
        <v>0</v>
      </c>
      <c r="R266" s="482" t="str">
        <f t="shared" si="91"/>
        <v>Pass</v>
      </c>
      <c r="S266" s="494" t="str">
        <f t="shared" si="92"/>
        <v>Pass</v>
      </c>
      <c r="T266" s="482" t="s">
        <v>69</v>
      </c>
      <c r="U266" s="482">
        <f t="shared" si="93"/>
        <v>0</v>
      </c>
      <c r="V266" s="494">
        <f t="shared" si="93"/>
        <v>0</v>
      </c>
    </row>
    <row r="267" spans="4:22" x14ac:dyDescent="0.2">
      <c r="D267" s="490"/>
      <c r="I267" s="485"/>
      <c r="J267" s="485"/>
      <c r="P267" s="485"/>
      <c r="Q267" s="485"/>
      <c r="R267" s="482"/>
      <c r="S267" s="494"/>
      <c r="U267" s="482"/>
      <c r="V267" s="494"/>
    </row>
    <row r="268" spans="4:22" ht="15" x14ac:dyDescent="0.25">
      <c r="D268" s="497" t="s">
        <v>159</v>
      </c>
      <c r="E268" s="482" t="str">
        <f>'Financial Assets past due'!$C$13</f>
        <v>Loans and deposits with credit institutions</v>
      </c>
      <c r="F268" s="482" t="str">
        <f>'Financial Assets past due'!$F$5</f>
        <v>Past due but not impaired</v>
      </c>
      <c r="G268" s="484">
        <f>INDEX('Financial Assets past due'!$B$4:$C$24,MATCH('Direct validations'!E268,'Financial Assets past due'!$C$4:$C$24,0),1)</f>
        <v>5</v>
      </c>
      <c r="H268" s="484" t="str">
        <f>HLOOKUP(F268,'Financial Assets past due'!$B$5:$I$7,3,FALSE)</f>
        <v>B</v>
      </c>
      <c r="I268" s="485">
        <f>INDEX('Financial Assets past due'!$B$4:$I$24,MATCH('Direct validations'!G268,'Financial Assets past due'!$B$4:$B$24,0),MATCH('Direct validations'!H268,'Financial Assets past due'!$B$7:$I$7,0))</f>
        <v>0</v>
      </c>
      <c r="J268" s="485">
        <f>INDEX('Financial Assets past due'!$K$4:R$24,MATCH('Direct validations'!G268,'Financial Assets past due'!$K$4:$K$24,0),MATCH('Direct validations'!H268,'Financial Assets past due'!$K$7:$R$7,0))</f>
        <v>0</v>
      </c>
      <c r="K268" s="493" t="s">
        <v>160</v>
      </c>
      <c r="L268" s="481" t="str">
        <f>'Age analysis of past due no imp'!$C$13</f>
        <v>Loans and deposits with credit institutions</v>
      </c>
      <c r="M268" s="481" t="str">
        <f>'Age analysis of past due no imp'!$I$5</f>
        <v>Total</v>
      </c>
      <c r="N268" s="481">
        <f>INDEX('Age analysis of past due no imp'!$B$4:$C$24,MATCH('Direct validations'!L268,'Age analysis of past due no imp'!$C$4:$C$24,0),1)</f>
        <v>5</v>
      </c>
      <c r="O268" s="481" t="str">
        <f>HLOOKUP(M268,'Age analysis of past due no imp'!$B$5:$I$7,3,FALSE)</f>
        <v>E</v>
      </c>
      <c r="P268" s="485">
        <f>INDEX('Age analysis of past due no imp'!$B$4:$I$24,MATCH('Direct validations'!N268,'Age analysis of past due no imp'!$B$4:$B$24,0),MATCH('Direct validations'!O268,'Age analysis of past due no imp'!$B$7:$I$7,0))</f>
        <v>0</v>
      </c>
      <c r="Q268" s="485">
        <f>INDEX('Age analysis of past due no imp'!$K$4:$R$24,MATCH('Direct validations'!N268,'Age analysis of past due no imp'!$K$4:$K$24,0),MATCH('Direct validations'!O268,'Age analysis of past due no imp'!$K$7:$R$7,0))</f>
        <v>0</v>
      </c>
      <c r="R268" s="482" t="str">
        <f t="shared" ref="R268:R275" si="94">IF($T268="No",IF(I268=P268,"Pass","Fail"),IF(I268+P268=0,"Pass","Fail"))</f>
        <v>Pass</v>
      </c>
      <c r="S268" s="494" t="str">
        <f t="shared" ref="S268:S275" si="95">IF($T268="No",IF(J268=Q268,"Pass","Fail"),IF(J268+Q268=0,"Pass","Fail"))</f>
        <v>Pass</v>
      </c>
      <c r="T268" s="482" t="s">
        <v>69</v>
      </c>
      <c r="U268" s="482">
        <f t="shared" ref="U268:V275" si="96">IF(R268="Pass",0,1)</f>
        <v>0</v>
      </c>
      <c r="V268" s="494">
        <f t="shared" si="96"/>
        <v>0</v>
      </c>
    </row>
    <row r="269" spans="4:22" ht="15" x14ac:dyDescent="0.25">
      <c r="D269" s="497" t="s">
        <v>159</v>
      </c>
      <c r="E269" s="482" t="str">
        <f>'Financial Assets past due'!$C$36</f>
        <v>Loans and deposits with credit institutions</v>
      </c>
      <c r="F269" s="482" t="str">
        <f>'Financial Assets past due'!$F$28</f>
        <v>Past due but not impaired</v>
      </c>
      <c r="G269" s="484">
        <f>INDEX('Financial Assets past due'!$B$27:$C$47,MATCH('Direct validations'!E269,'Financial Assets past due'!$C$27:$C$47,0),1)</f>
        <v>5</v>
      </c>
      <c r="H269" s="484" t="str">
        <f>HLOOKUP(F269,'Financial Assets past due'!$B$28:$I$30,3,FALSE)</f>
        <v>G</v>
      </c>
      <c r="I269" s="485">
        <f>INDEX('Financial Assets past due'!$B$27:$I$47,MATCH('Direct validations'!G269,'Financial Assets past due'!$B$27:$B$47,0),MATCH('Direct validations'!H269,'Financial Assets past due'!$B$30:$I$30,0))</f>
        <v>0</v>
      </c>
      <c r="J269" s="485">
        <f>INDEX('Financial Assets past due'!$K$27:$R$47,MATCH('Direct validations'!G269,'Financial Assets past due'!$K$27:$K$47,0),MATCH('Direct validations'!H269,'Financial Assets past due'!$K$30:$R$30,0))</f>
        <v>0</v>
      </c>
      <c r="K269" s="493" t="s">
        <v>160</v>
      </c>
      <c r="L269" s="481" t="str">
        <f>'Age analysis of past due no imp'!$C$35</f>
        <v>Loans and deposits with credit institutions</v>
      </c>
      <c r="M269" s="481" t="str">
        <f>'Age analysis of past due no imp'!$I$27</f>
        <v>Total</v>
      </c>
      <c r="N269" s="481">
        <f>INDEX('Age analysis of past due no imp'!$B$26:$C$46,MATCH('Direct validations'!L269,'Age analysis of past due no imp'!$C$26:$C$46,0),1)</f>
        <v>5</v>
      </c>
      <c r="O269" s="481" t="str">
        <f>HLOOKUP(M269,'Age analysis of past due no imp'!$B$27:$I$29,3,FALSE)</f>
        <v>J</v>
      </c>
      <c r="P269" s="485">
        <f>INDEX('Age analysis of past due no imp'!$B$26:$I$46,MATCH('Direct validations'!N269,'Age analysis of past due no imp'!$B$26:$B$46,0),MATCH('Direct validations'!O269,'Age analysis of past due no imp'!$B$29:$I$29,0))</f>
        <v>0</v>
      </c>
      <c r="Q269" s="485">
        <f>INDEX('Age analysis of past due no imp'!$K$26:$R$46,MATCH('Direct validations'!N269,'Age analysis of past due no imp'!$K$26:$K$46,0),MATCH('Direct validations'!O269,'Age analysis of past due no imp'!$K$29:$R$29,0))</f>
        <v>0</v>
      </c>
      <c r="R269" s="482" t="str">
        <f t="shared" si="94"/>
        <v>Pass</v>
      </c>
      <c r="S269" s="494" t="str">
        <f t="shared" si="95"/>
        <v>Pass</v>
      </c>
      <c r="T269" s="482" t="s">
        <v>69</v>
      </c>
      <c r="U269" s="482">
        <f t="shared" si="96"/>
        <v>0</v>
      </c>
      <c r="V269" s="494">
        <f t="shared" si="96"/>
        <v>0</v>
      </c>
    </row>
    <row r="270" spans="4:22" ht="15" x14ac:dyDescent="0.25">
      <c r="D270" s="497" t="s">
        <v>159</v>
      </c>
      <c r="E270" s="482" t="str">
        <f>'Financial Assets past due'!$C$59</f>
        <v>Loans and deposits with credit institutions</v>
      </c>
      <c r="F270" s="482" t="str">
        <f>'Financial Assets past due'!$F$51</f>
        <v>Past due but not impaired</v>
      </c>
      <c r="G270" s="484">
        <f>INDEX('Financial Assets past due'!$B$50:$C$70,MATCH('Direct validations'!E270,'Financial Assets past due'!$C$50:$C$70,0),1)</f>
        <v>5</v>
      </c>
      <c r="H270" s="484" t="str">
        <f>HLOOKUP(F270,'Financial Assets past due'!$B$51:$I$53,3,FALSE)</f>
        <v>L</v>
      </c>
      <c r="I270" s="485">
        <f>INDEX('Financial Assets past due'!$B$50:$I$70,MATCH('Direct validations'!G270,'Financial Assets past due'!$B$50:$B$70,0),MATCH('Direct validations'!H270,'Financial Assets past due'!$B$53:$I$53,0))</f>
        <v>0</v>
      </c>
      <c r="J270" s="485">
        <f>INDEX('Financial Assets past due'!$K$50:$R$70,MATCH('Direct validations'!G270,'Financial Assets past due'!$K$50:$K$70,0),MATCH('Direct validations'!H270,'Financial Assets past due'!$K$53:$R$53,0))</f>
        <v>0</v>
      </c>
      <c r="K270" s="493" t="s">
        <v>160</v>
      </c>
      <c r="L270" s="481" t="str">
        <f>'Age analysis of past due no imp'!$C$57</f>
        <v>Loans and deposits with credit institutions</v>
      </c>
      <c r="M270" s="481" t="str">
        <f>'Age analysis of past due no imp'!$I$49</f>
        <v>Total</v>
      </c>
      <c r="N270" s="481">
        <f>INDEX('Age analysis of past due no imp'!$B$48:$C$68,MATCH('Direct validations'!L270,'Age analysis of past due no imp'!$C$48:$C$68,0),1)</f>
        <v>5</v>
      </c>
      <c r="O270" s="481" t="str">
        <f>HLOOKUP(M270,'Age analysis of past due no imp'!$B$49:$I$51,3,FALSE)</f>
        <v>O</v>
      </c>
      <c r="P270" s="485">
        <f>INDEX('Age analysis of past due no imp'!$B$48:$I$68,MATCH('Direct validations'!N270,'Age analysis of past due no imp'!$B$48:$B$68,0),MATCH('Direct validations'!O270,'Age analysis of past due no imp'!$B$51:$I$51,0))</f>
        <v>0</v>
      </c>
      <c r="Q270" s="485">
        <f>INDEX('Age analysis of past due no imp'!$K$48:$R$68,MATCH('Direct validations'!N270,'Age analysis of past due no imp'!$K$48:$K$68,0),MATCH('Direct validations'!O270,'Age analysis of past due no imp'!$K$51:$R$51,0))</f>
        <v>0</v>
      </c>
      <c r="R270" s="482" t="str">
        <f t="shared" si="94"/>
        <v>Pass</v>
      </c>
      <c r="S270" s="494" t="str">
        <f t="shared" si="95"/>
        <v>Pass</v>
      </c>
      <c r="T270" s="482" t="s">
        <v>69</v>
      </c>
      <c r="U270" s="482">
        <f t="shared" si="96"/>
        <v>0</v>
      </c>
      <c r="V270" s="494">
        <f t="shared" si="96"/>
        <v>0</v>
      </c>
    </row>
    <row r="271" spans="4:22" ht="15" x14ac:dyDescent="0.25">
      <c r="D271" s="497" t="s">
        <v>159</v>
      </c>
      <c r="E271" s="482" t="str">
        <f>'Financial Assets past due'!$C$82</f>
        <v>Loans and deposits with credit institutions</v>
      </c>
      <c r="F271" s="482" t="str">
        <f>'Financial Assets past due'!$F$74</f>
        <v>Past due but not impaired</v>
      </c>
      <c r="G271" s="484">
        <f>INDEX('Financial Assets past due'!$B$73:$C$93,MATCH('Direct validations'!E271,'Financial Assets past due'!$C$73:$C$93,0),1)</f>
        <v>5</v>
      </c>
      <c r="H271" s="484" t="str">
        <f>HLOOKUP(F271,'Financial Assets past due'!$B$74:$I$76,3,FALSE)</f>
        <v>Q</v>
      </c>
      <c r="I271" s="485">
        <f>INDEX('Financial Assets past due'!$B$73:$I$93,MATCH('Direct validations'!G271,'Financial Assets past due'!$B$73:$B$93,0),MATCH('Direct validations'!H271,'Financial Assets past due'!$B$76:$I$76,0))</f>
        <v>0</v>
      </c>
      <c r="J271" s="485">
        <f>INDEX('Financial Assets past due'!$K$73:$R$93,MATCH('Direct validations'!G271,'Financial Assets past due'!$K$73:$K$93,0),MATCH('Direct validations'!H271,'Financial Assets past due'!$K$76:$R$76,0))</f>
        <v>0</v>
      </c>
      <c r="K271" s="493" t="s">
        <v>160</v>
      </c>
      <c r="L271" s="481" t="str">
        <f>'Age analysis of past due no imp'!$C$79</f>
        <v>Loans and deposits with credit institutions</v>
      </c>
      <c r="M271" s="481" t="str">
        <f>'Age analysis of past due no imp'!$I$71</f>
        <v>Total</v>
      </c>
      <c r="N271" s="481">
        <f>INDEX('Age analysis of past due no imp'!$B$70:$C$90,MATCH('Direct validations'!L271,'Age analysis of past due no imp'!$C$70:$C$90,0),1)</f>
        <v>5</v>
      </c>
      <c r="O271" s="481" t="str">
        <f>HLOOKUP(M271,'Age analysis of past due no imp'!$B$71:$I$73,3,FALSE)</f>
        <v>T</v>
      </c>
      <c r="P271" s="485">
        <f>INDEX('Age analysis of past due no imp'!$B$70:$I$90,MATCH('Direct validations'!N271,'Age analysis of past due no imp'!$B$70:$B$90,0),MATCH('Direct validations'!O271,'Age analysis of past due no imp'!$B$73:$I$73,0))</f>
        <v>0</v>
      </c>
      <c r="Q271" s="485">
        <f>INDEX('Age analysis of past due no imp'!$K$70:$R$90,MATCH('Direct validations'!N271,'Age analysis of past due no imp'!$K$70:$K$90,0),MATCH('Direct validations'!O271,'Age analysis of past due no imp'!$K$73:$R$73,0))</f>
        <v>0</v>
      </c>
      <c r="R271" s="482" t="str">
        <f t="shared" si="94"/>
        <v>Pass</v>
      </c>
      <c r="S271" s="494" t="str">
        <f t="shared" si="95"/>
        <v>Pass</v>
      </c>
      <c r="T271" s="482" t="s">
        <v>69</v>
      </c>
      <c r="U271" s="482">
        <f t="shared" si="96"/>
        <v>0</v>
      </c>
      <c r="V271" s="494">
        <f t="shared" si="96"/>
        <v>0</v>
      </c>
    </row>
    <row r="272" spans="4:22" ht="15" x14ac:dyDescent="0.25">
      <c r="D272" s="497" t="s">
        <v>159</v>
      </c>
      <c r="E272" s="482" t="str">
        <f>'Financial Assets past due'!$C$105</f>
        <v>Loans and deposits with credit institutions</v>
      </c>
      <c r="F272" s="482" t="str">
        <f>'Financial Assets past due'!$F$97</f>
        <v>Past due but not impaired</v>
      </c>
      <c r="G272" s="484">
        <f>INDEX('Financial Assets past due'!$B$96:$C$116,MATCH('Direct validations'!E272,'Financial Assets past due'!$C$96:$C$116,0),1)</f>
        <v>5</v>
      </c>
      <c r="H272" s="484" t="str">
        <f>HLOOKUP(F272,'Financial Assets past due'!$B$97:$I$99,3,FALSE)</f>
        <v>V</v>
      </c>
      <c r="I272" s="485">
        <f>INDEX('Financial Assets past due'!$B$96:$I$116,MATCH('Direct validations'!G272,'Financial Assets past due'!$B$96:$B$116,0),MATCH('Direct validations'!H272,'Financial Assets past due'!$B$99:$I$99,0))</f>
        <v>0</v>
      </c>
      <c r="J272" s="485">
        <f>INDEX('Financial Assets past due'!$K$96:$R$116,MATCH('Direct validations'!G272,'Financial Assets past due'!$K$96:$K$116,0),MATCH('Direct validations'!H272,'Financial Assets past due'!$K$99:$R$99,0))</f>
        <v>0</v>
      </c>
      <c r="K272" s="493" t="s">
        <v>160</v>
      </c>
      <c r="L272" s="481" t="str">
        <f>'Age analysis of past due no imp'!$C$101</f>
        <v>Loans and deposits with credit institutions</v>
      </c>
      <c r="M272" s="481" t="str">
        <f>'Age analysis of past due no imp'!$I$93</f>
        <v>Total</v>
      </c>
      <c r="N272" s="481">
        <f>INDEX('Age analysis of past due no imp'!$B$92:$C$112,MATCH('Direct validations'!L272,'Age analysis of past due no imp'!$C$92:$C$112,0),1)</f>
        <v>5</v>
      </c>
      <c r="O272" s="481" t="str">
        <f>HLOOKUP(M272,'Age analysis of past due no imp'!$B$93:$I$95,3,FALSE)</f>
        <v>Y</v>
      </c>
      <c r="P272" s="485">
        <f>INDEX('Age analysis of past due no imp'!$B$92:$I$112,MATCH('Direct validations'!N272,'Age analysis of past due no imp'!$B$92:$B$112,0),MATCH('Direct validations'!O272,'Age analysis of past due no imp'!$B$95:$I$95,0))</f>
        <v>0</v>
      </c>
      <c r="Q272" s="485">
        <f>INDEX('Age analysis of past due no imp'!$K$92:$R$112,MATCH('Direct validations'!N272,'Age analysis of past due no imp'!$K$92:$K$112,0),MATCH('Direct validations'!O272,'Age analysis of past due no imp'!$K$95:$R$95,0))</f>
        <v>0</v>
      </c>
      <c r="R272" s="482" t="str">
        <f t="shared" si="94"/>
        <v>Pass</v>
      </c>
      <c r="S272" s="494" t="str">
        <f t="shared" si="95"/>
        <v>Pass</v>
      </c>
      <c r="T272" s="482" t="s">
        <v>69</v>
      </c>
      <c r="U272" s="482">
        <f t="shared" si="96"/>
        <v>0</v>
      </c>
      <c r="V272" s="494">
        <f t="shared" si="96"/>
        <v>0</v>
      </c>
    </row>
    <row r="273" spans="4:22" ht="15" x14ac:dyDescent="0.25">
      <c r="D273" s="497" t="s">
        <v>159</v>
      </c>
      <c r="E273" s="482" t="str">
        <f>'Financial Assets past due'!$C$128</f>
        <v>Loans and deposits with credit institutions</v>
      </c>
      <c r="F273" s="482" t="str">
        <f>'Financial Assets past due'!$F$120</f>
        <v>Past due but not impaired</v>
      </c>
      <c r="G273" s="484">
        <f>INDEX('Financial Assets past due'!$B$119:$C$139,MATCH('Direct validations'!E273,'Financial Assets past due'!$C$119:$C$139,0),1)</f>
        <v>5</v>
      </c>
      <c r="H273" s="484" t="str">
        <f>HLOOKUP(F273,'Financial Assets past due'!$B$120:$I$122,3,FALSE)</f>
        <v>AA</v>
      </c>
      <c r="I273" s="485">
        <f>INDEX('Financial Assets past due'!$B$119:$I$139,MATCH('Direct validations'!G273,'Financial Assets past due'!$B$119:$B$139,0),MATCH('Direct validations'!H273,'Financial Assets past due'!$B$122:$I$122,0))</f>
        <v>0</v>
      </c>
      <c r="J273" s="485">
        <f>INDEX('Financial Assets past due'!$K$119:$R$139,MATCH('Direct validations'!G273,'Financial Assets past due'!$K$119:$K$139,0),MATCH('Direct validations'!H273,'Financial Assets past due'!$K$122:$R$122,0))</f>
        <v>0</v>
      </c>
      <c r="K273" s="493" t="s">
        <v>160</v>
      </c>
      <c r="L273" s="481" t="str">
        <f>'Age analysis of past due no imp'!$C$123</f>
        <v>Loans and deposits with credit institutions</v>
      </c>
      <c r="M273" s="481" t="str">
        <f>'Age analysis of past due no imp'!$I$115</f>
        <v>Total</v>
      </c>
      <c r="N273" s="481">
        <f>INDEX('Age analysis of past due no imp'!$B$114:$C$134,MATCH('Direct validations'!L273,'Age analysis of past due no imp'!$C$114:$C$134,0),1)</f>
        <v>5</v>
      </c>
      <c r="O273" s="481" t="str">
        <f>HLOOKUP(M273,'Age analysis of past due no imp'!$B$115:$I$117,3,FALSE)</f>
        <v>AD</v>
      </c>
      <c r="P273" s="485">
        <f>INDEX('Age analysis of past due no imp'!$B$114:$I$134,MATCH('Direct validations'!N273,'Age analysis of past due no imp'!$B$114:$B$134,0),MATCH('Direct validations'!O273,'Age analysis of past due no imp'!$B$117:$I$117,0))</f>
        <v>0</v>
      </c>
      <c r="Q273" s="485">
        <f>INDEX('Age analysis of past due no imp'!$K$114:$R$134,MATCH('Direct validations'!N273,'Age analysis of past due no imp'!$K$114:$K$134,0),MATCH('Direct validations'!O273,'Age analysis of past due no imp'!$K$117:$R$117,0))</f>
        <v>0</v>
      </c>
      <c r="R273" s="482" t="str">
        <f t="shared" si="94"/>
        <v>Pass</v>
      </c>
      <c r="S273" s="494" t="str">
        <f t="shared" si="95"/>
        <v>Pass</v>
      </c>
      <c r="T273" s="482" t="s">
        <v>69</v>
      </c>
      <c r="U273" s="482">
        <f t="shared" si="96"/>
        <v>0</v>
      </c>
      <c r="V273" s="494">
        <f t="shared" si="96"/>
        <v>0</v>
      </c>
    </row>
    <row r="274" spans="4:22" ht="15" x14ac:dyDescent="0.25">
      <c r="D274" s="497" t="s">
        <v>159</v>
      </c>
      <c r="E274" s="482" t="str">
        <f>'Financial Assets past due'!$C$151</f>
        <v>Loans and deposits with credit institutions</v>
      </c>
      <c r="F274" s="482" t="str">
        <f>'Financial Assets past due'!$F$143</f>
        <v>Past due but not impaired</v>
      </c>
      <c r="G274" s="484">
        <f>INDEX('Financial Assets past due'!$B$142:$C$162,MATCH('Direct validations'!E274,'Financial Assets past due'!$C$142:$C$162,0),1)</f>
        <v>5</v>
      </c>
      <c r="H274" s="484" t="str">
        <f>HLOOKUP(F274,'Financial Assets past due'!$B$143:$I$145,3,FALSE)</f>
        <v>AF</v>
      </c>
      <c r="I274" s="485">
        <f>INDEX('Financial Assets past due'!$B$142:$I$162,MATCH('Direct validations'!G274,'Financial Assets past due'!$B$142:$B$162,0),MATCH('Direct validations'!H274,'Financial Assets past due'!$B$145:$I$145,0))</f>
        <v>0</v>
      </c>
      <c r="J274" s="485">
        <f>INDEX('Financial Assets past due'!$K$142:$R$162,MATCH('Direct validations'!G274,'Financial Assets past due'!$K$142:$K$162,0),MATCH('Direct validations'!H274,'Financial Assets past due'!$K$145:$R$145,0))</f>
        <v>0</v>
      </c>
      <c r="K274" s="493" t="s">
        <v>160</v>
      </c>
      <c r="L274" s="481" t="str">
        <f>'Age analysis of past due no imp'!$C$145</f>
        <v>Loans and deposits with credit institutions</v>
      </c>
      <c r="M274" s="481" t="str">
        <f>'Age analysis of past due no imp'!$I$137</f>
        <v>Total</v>
      </c>
      <c r="N274" s="481">
        <f>INDEX('Age analysis of past due no imp'!$B$136:$C$156,MATCH('Direct validations'!L274,'Age analysis of past due no imp'!$C$136:$C$156,0),1)</f>
        <v>5</v>
      </c>
      <c r="O274" s="481" t="str">
        <f>HLOOKUP(M274,'Age analysis of past due no imp'!$B$137:$I$139,3,FALSE)</f>
        <v>AI</v>
      </c>
      <c r="P274" s="485">
        <f>INDEX('Age analysis of past due no imp'!$B$136:$I$156,MATCH('Direct validations'!N274,'Age analysis of past due no imp'!$B$136:$B$156,0),MATCH('Direct validations'!O274,'Age analysis of past due no imp'!$B$139:$I$139,0))</f>
        <v>0</v>
      </c>
      <c r="Q274" s="485">
        <f>INDEX('Age analysis of past due no imp'!$K$136:$R$156,MATCH('Direct validations'!N274,'Age analysis of past due no imp'!$K$136:$K$156,0),MATCH('Direct validations'!O274,'Age analysis of past due no imp'!$K$139:$R$139,0))</f>
        <v>0</v>
      </c>
      <c r="R274" s="482" t="str">
        <f t="shared" si="94"/>
        <v>Pass</v>
      </c>
      <c r="S274" s="494" t="str">
        <f t="shared" si="95"/>
        <v>Pass</v>
      </c>
      <c r="T274" s="482" t="s">
        <v>69</v>
      </c>
      <c r="U274" s="482">
        <f t="shared" si="96"/>
        <v>0</v>
      </c>
      <c r="V274" s="494">
        <f t="shared" si="96"/>
        <v>0</v>
      </c>
    </row>
    <row r="275" spans="4:22" ht="15" x14ac:dyDescent="0.25">
      <c r="D275" s="497" t="s">
        <v>159</v>
      </c>
      <c r="E275" s="482" t="str">
        <f>'Financial Assets past due'!$C$174</f>
        <v>Loans and deposits with credit institutions</v>
      </c>
      <c r="F275" s="482" t="str">
        <f>'Financial Assets past due'!$F$166</f>
        <v>Past due but not impaired</v>
      </c>
      <c r="G275" s="484">
        <f>INDEX('Financial Assets past due'!$B$165:$C$185,MATCH('Direct validations'!E275,'Financial Assets past due'!$C$165:$C$185,0),1)</f>
        <v>5</v>
      </c>
      <c r="H275" s="484" t="str">
        <f>HLOOKUP(F275,'Financial Assets past due'!$B$166:$I$168,3,FALSE)</f>
        <v>AK</v>
      </c>
      <c r="I275" s="485">
        <f>INDEX('Financial Assets past due'!$B$165:$I$185,MATCH('Direct validations'!G275,'Financial Assets past due'!$B$165:$B$185,0),MATCH('Direct validations'!H275,'Financial Assets past due'!$B$168:$I$168,0))</f>
        <v>0</v>
      </c>
      <c r="J275" s="485">
        <f>INDEX('Financial Assets past due'!$K$165:$R$185,MATCH('Direct validations'!G275,'Financial Assets past due'!$K$165:$K$185,0),MATCH('Direct validations'!H275,'Financial Assets past due'!$K$168:$R$168,0))</f>
        <v>0</v>
      </c>
      <c r="K275" s="493" t="s">
        <v>160</v>
      </c>
      <c r="L275" s="481" t="str">
        <f>'Age analysis of past due no imp'!$C$167</f>
        <v>Loans and deposits with credit institutions</v>
      </c>
      <c r="M275" s="481" t="str">
        <f>'Age analysis of past due no imp'!$I$159</f>
        <v>Total</v>
      </c>
      <c r="N275" s="481">
        <f>INDEX('Age analysis of past due no imp'!$B$158:$C$178,MATCH('Direct validations'!L275,'Age analysis of past due no imp'!$C$158:$C$178,0),1)</f>
        <v>5</v>
      </c>
      <c r="O275" s="481" t="str">
        <f>HLOOKUP(M275,'Age analysis of past due no imp'!$B$159:$I$161,3,FALSE)</f>
        <v>AN</v>
      </c>
      <c r="P275" s="485">
        <f>INDEX('Age analysis of past due no imp'!$B$158:$I$178,MATCH('Direct validations'!N275,'Age analysis of past due no imp'!$B$158:$B$178,0),MATCH('Direct validations'!O275,'Age analysis of past due no imp'!$B$161:$I$161,0))</f>
        <v>0</v>
      </c>
      <c r="Q275" s="485">
        <f>INDEX('Age analysis of past due no imp'!$K$158:$R$178,MATCH('Direct validations'!N275,'Age analysis of past due no imp'!$K$158:$K$178,0),MATCH('Direct validations'!O275,'Age analysis of past due no imp'!$K$161:$R$161,0))</f>
        <v>0</v>
      </c>
      <c r="R275" s="482" t="str">
        <f t="shared" si="94"/>
        <v>Pass</v>
      </c>
      <c r="S275" s="494" t="str">
        <f t="shared" si="95"/>
        <v>Pass</v>
      </c>
      <c r="T275" s="482" t="s">
        <v>69</v>
      </c>
      <c r="U275" s="482">
        <f t="shared" si="96"/>
        <v>0</v>
      </c>
      <c r="V275" s="494">
        <f t="shared" si="96"/>
        <v>0</v>
      </c>
    </row>
    <row r="276" spans="4:22" x14ac:dyDescent="0.2">
      <c r="D276" s="490"/>
      <c r="I276" s="485"/>
      <c r="J276" s="485"/>
      <c r="P276" s="485"/>
      <c r="Q276" s="485"/>
      <c r="R276" s="482"/>
      <c r="S276" s="494"/>
      <c r="U276" s="482"/>
      <c r="V276" s="494"/>
    </row>
    <row r="277" spans="4:22" ht="15" x14ac:dyDescent="0.25">
      <c r="D277" s="497" t="s">
        <v>159</v>
      </c>
      <c r="E277" s="482" t="str">
        <f>'Financial Assets past due'!$C$14</f>
        <v>Derivative assets</v>
      </c>
      <c r="F277" s="482" t="str">
        <f>'Financial Assets past due'!$F$5</f>
        <v>Past due but not impaired</v>
      </c>
      <c r="G277" s="484">
        <f>INDEX('Financial Assets past due'!$B$4:$C$24,MATCH('Direct validations'!E277,'Financial Assets past due'!$C$4:$C$24,0),1)</f>
        <v>6</v>
      </c>
      <c r="H277" s="484" t="str">
        <f>HLOOKUP(F277,'Financial Assets past due'!$B$5:$I$7,3,FALSE)</f>
        <v>B</v>
      </c>
      <c r="I277" s="485">
        <f>INDEX('Financial Assets past due'!$B$4:$I$24,MATCH('Direct validations'!G277,'Financial Assets past due'!$B$4:$B$24,0),MATCH('Direct validations'!H277,'Financial Assets past due'!$B$7:$I$7,0))</f>
        <v>0</v>
      </c>
      <c r="J277" s="485">
        <f>INDEX('Financial Assets past due'!$K$4:R$24,MATCH('Direct validations'!G277,'Financial Assets past due'!$K$4:$K$24,0),MATCH('Direct validations'!H277,'Financial Assets past due'!$K$7:$R$7,0))</f>
        <v>0</v>
      </c>
      <c r="K277" s="493" t="s">
        <v>160</v>
      </c>
      <c r="L277" s="481" t="str">
        <f>'Age analysis of past due no imp'!$C$14</f>
        <v>Derivative assets</v>
      </c>
      <c r="M277" s="481" t="str">
        <f>'Age analysis of past due no imp'!$I$5</f>
        <v>Total</v>
      </c>
      <c r="N277" s="481">
        <f>INDEX('Age analysis of past due no imp'!$B$4:$C$24,MATCH('Direct validations'!L277,'Age analysis of past due no imp'!$C$4:$C$24,0),1)</f>
        <v>6</v>
      </c>
      <c r="O277" s="481" t="str">
        <f>HLOOKUP(M277,'Age analysis of past due no imp'!$B$5:$I$7,3,FALSE)</f>
        <v>E</v>
      </c>
      <c r="P277" s="485">
        <f>INDEX('Age analysis of past due no imp'!$B$4:$I$24,MATCH('Direct validations'!N277,'Age analysis of past due no imp'!$B$4:$B$24,0),MATCH('Direct validations'!O277,'Age analysis of past due no imp'!$B$7:$I$7,0))</f>
        <v>0</v>
      </c>
      <c r="Q277" s="485">
        <f>INDEX('Age analysis of past due no imp'!$K$4:$R$24,MATCH('Direct validations'!N277,'Age analysis of past due no imp'!$K$4:$K$24,0),MATCH('Direct validations'!O277,'Age analysis of past due no imp'!$K$7:$R$7,0))</f>
        <v>0</v>
      </c>
      <c r="R277" s="482" t="str">
        <f t="shared" ref="R277:R284" si="97">IF($T277="No",IF(I277=P277,"Pass","Fail"),IF(I277+P277=0,"Pass","Fail"))</f>
        <v>Pass</v>
      </c>
      <c r="S277" s="494" t="str">
        <f t="shared" ref="S277:S284" si="98">IF($T277="No",IF(J277=Q277,"Pass","Fail"),IF(J277+Q277=0,"Pass","Fail"))</f>
        <v>Pass</v>
      </c>
      <c r="T277" s="482" t="s">
        <v>69</v>
      </c>
      <c r="U277" s="482">
        <f t="shared" ref="U277:V284" si="99">IF(R277="Pass",0,1)</f>
        <v>0</v>
      </c>
      <c r="V277" s="494">
        <f t="shared" si="99"/>
        <v>0</v>
      </c>
    </row>
    <row r="278" spans="4:22" ht="15" x14ac:dyDescent="0.25">
      <c r="D278" s="497" t="s">
        <v>159</v>
      </c>
      <c r="E278" s="482" t="str">
        <f>'Financial Assets past due'!$C$37</f>
        <v>Derivative assets</v>
      </c>
      <c r="F278" s="482" t="str">
        <f>'Financial Assets past due'!$F$28</f>
        <v>Past due but not impaired</v>
      </c>
      <c r="G278" s="484">
        <f>INDEX('Financial Assets past due'!$B$27:$C$47,MATCH('Direct validations'!E278,'Financial Assets past due'!$C$27:$C$47,0),1)</f>
        <v>6</v>
      </c>
      <c r="H278" s="484" t="str">
        <f>HLOOKUP(F278,'Financial Assets past due'!$B$28:$I$30,3,FALSE)</f>
        <v>G</v>
      </c>
      <c r="I278" s="485">
        <f>INDEX('Financial Assets past due'!$B$27:$I$47,MATCH('Direct validations'!G278,'Financial Assets past due'!$B$27:$B$47,0),MATCH('Direct validations'!H278,'Financial Assets past due'!$B$30:$I$30,0))</f>
        <v>0</v>
      </c>
      <c r="J278" s="485">
        <f>INDEX('Financial Assets past due'!$K$27:$R$47,MATCH('Direct validations'!G278,'Financial Assets past due'!$K$27:$K$47,0),MATCH('Direct validations'!H278,'Financial Assets past due'!$K$30:$R$30,0))</f>
        <v>0</v>
      </c>
      <c r="K278" s="493" t="s">
        <v>160</v>
      </c>
      <c r="L278" s="481" t="str">
        <f>'Age analysis of past due no imp'!$C$36</f>
        <v>Derivative assets</v>
      </c>
      <c r="M278" s="481" t="str">
        <f>'Age analysis of past due no imp'!$I$27</f>
        <v>Total</v>
      </c>
      <c r="N278" s="481">
        <f>INDEX('Age analysis of past due no imp'!$B$26:$C$46,MATCH('Direct validations'!L278,'Age analysis of past due no imp'!$C$26:$C$46,0),1)</f>
        <v>6</v>
      </c>
      <c r="O278" s="481" t="str">
        <f>HLOOKUP(M278,'Age analysis of past due no imp'!$B$27:$I$29,3,FALSE)</f>
        <v>J</v>
      </c>
      <c r="P278" s="485">
        <f>INDEX('Age analysis of past due no imp'!$B$26:$I$46,MATCH('Direct validations'!N278,'Age analysis of past due no imp'!$B$26:$B$46,0),MATCH('Direct validations'!O278,'Age analysis of past due no imp'!$B$29:$I$29,0))</f>
        <v>0</v>
      </c>
      <c r="Q278" s="485">
        <f>INDEX('Age analysis of past due no imp'!$K$26:$R$46,MATCH('Direct validations'!N278,'Age analysis of past due no imp'!$K$26:$K$46,0),MATCH('Direct validations'!O278,'Age analysis of past due no imp'!$K$29:$R$29,0))</f>
        <v>0</v>
      </c>
      <c r="R278" s="482" t="str">
        <f t="shared" si="97"/>
        <v>Pass</v>
      </c>
      <c r="S278" s="494" t="str">
        <f t="shared" si="98"/>
        <v>Pass</v>
      </c>
      <c r="T278" s="482" t="s">
        <v>69</v>
      </c>
      <c r="U278" s="482">
        <f t="shared" si="99"/>
        <v>0</v>
      </c>
      <c r="V278" s="494">
        <f t="shared" si="99"/>
        <v>0</v>
      </c>
    </row>
    <row r="279" spans="4:22" ht="15" x14ac:dyDescent="0.25">
      <c r="D279" s="497" t="s">
        <v>159</v>
      </c>
      <c r="E279" s="482" t="str">
        <f>'Financial Assets past due'!$C$60</f>
        <v>Derivative assets</v>
      </c>
      <c r="F279" s="482" t="str">
        <f>'Financial Assets past due'!$F$51</f>
        <v>Past due but not impaired</v>
      </c>
      <c r="G279" s="484">
        <f>INDEX('Financial Assets past due'!$B$50:$C$70,MATCH('Direct validations'!E279,'Financial Assets past due'!$C$50:$C$70,0),1)</f>
        <v>6</v>
      </c>
      <c r="H279" s="484" t="str">
        <f>HLOOKUP(F279,'Financial Assets past due'!$B$51:$I$53,3,FALSE)</f>
        <v>L</v>
      </c>
      <c r="I279" s="485">
        <f>INDEX('Financial Assets past due'!$B$50:$I$70,MATCH('Direct validations'!G279,'Financial Assets past due'!$B$50:$B$70,0),MATCH('Direct validations'!H279,'Financial Assets past due'!$B$53:$I$53,0))</f>
        <v>0</v>
      </c>
      <c r="J279" s="485">
        <f>INDEX('Financial Assets past due'!$K$50:$R$70,MATCH('Direct validations'!G279,'Financial Assets past due'!$K$50:$K$70,0),MATCH('Direct validations'!H279,'Financial Assets past due'!$K$53:$R$53,0))</f>
        <v>0</v>
      </c>
      <c r="K279" s="493" t="s">
        <v>160</v>
      </c>
      <c r="L279" s="481" t="str">
        <f>'Age analysis of past due no imp'!$C$58</f>
        <v>Derivative assets</v>
      </c>
      <c r="M279" s="481" t="str">
        <f>'Age analysis of past due no imp'!$I$49</f>
        <v>Total</v>
      </c>
      <c r="N279" s="481">
        <f>INDEX('Age analysis of past due no imp'!$B$48:$C$68,MATCH('Direct validations'!L279,'Age analysis of past due no imp'!$C$48:$C$68,0),1)</f>
        <v>6</v>
      </c>
      <c r="O279" s="481" t="str">
        <f>HLOOKUP(M279,'Age analysis of past due no imp'!$B$49:$I$51,3,FALSE)</f>
        <v>O</v>
      </c>
      <c r="P279" s="485">
        <f>INDEX('Age analysis of past due no imp'!$B$48:$I$68,MATCH('Direct validations'!N279,'Age analysis of past due no imp'!$B$48:$B$68,0),MATCH('Direct validations'!O279,'Age analysis of past due no imp'!$B$51:$I$51,0))</f>
        <v>0</v>
      </c>
      <c r="Q279" s="485">
        <f>INDEX('Age analysis of past due no imp'!$K$48:$R$68,MATCH('Direct validations'!N279,'Age analysis of past due no imp'!$K$48:$K$68,0),MATCH('Direct validations'!O279,'Age analysis of past due no imp'!$K$51:$R$51,0))</f>
        <v>0</v>
      </c>
      <c r="R279" s="482" t="str">
        <f t="shared" si="97"/>
        <v>Pass</v>
      </c>
      <c r="S279" s="494" t="str">
        <f t="shared" si="98"/>
        <v>Pass</v>
      </c>
      <c r="T279" s="482" t="s">
        <v>69</v>
      </c>
      <c r="U279" s="482">
        <f t="shared" si="99"/>
        <v>0</v>
      </c>
      <c r="V279" s="494">
        <f t="shared" si="99"/>
        <v>0</v>
      </c>
    </row>
    <row r="280" spans="4:22" ht="15" x14ac:dyDescent="0.25">
      <c r="D280" s="497" t="s">
        <v>159</v>
      </c>
      <c r="E280" s="482" t="str">
        <f>'Financial Assets past due'!$C$83</f>
        <v>Derivative assets</v>
      </c>
      <c r="F280" s="482" t="str">
        <f>'Financial Assets past due'!$F$74</f>
        <v>Past due but not impaired</v>
      </c>
      <c r="G280" s="484">
        <f>INDEX('Financial Assets past due'!$B$73:$C$93,MATCH('Direct validations'!E280,'Financial Assets past due'!$C$73:$C$93,0),1)</f>
        <v>6</v>
      </c>
      <c r="H280" s="484" t="str">
        <f>HLOOKUP(F280,'Financial Assets past due'!$B$74:$I$76,3,FALSE)</f>
        <v>Q</v>
      </c>
      <c r="I280" s="485">
        <f>INDEX('Financial Assets past due'!$B$73:$I$93,MATCH('Direct validations'!G280,'Financial Assets past due'!$B$73:$B$93,0),MATCH('Direct validations'!H280,'Financial Assets past due'!$B$76:$I$76,0))</f>
        <v>0</v>
      </c>
      <c r="J280" s="485">
        <f>INDEX('Financial Assets past due'!$K$73:$R$93,MATCH('Direct validations'!G280,'Financial Assets past due'!$K$73:$K$93,0),MATCH('Direct validations'!H280,'Financial Assets past due'!$K$76:$R$76,0))</f>
        <v>0</v>
      </c>
      <c r="K280" s="493" t="s">
        <v>160</v>
      </c>
      <c r="L280" s="481" t="str">
        <f>'Age analysis of past due no imp'!$C$80</f>
        <v>Derivative assets</v>
      </c>
      <c r="M280" s="481" t="str">
        <f>'Age analysis of past due no imp'!$I$71</f>
        <v>Total</v>
      </c>
      <c r="N280" s="481">
        <f>INDEX('Age analysis of past due no imp'!$B$70:$C$90,MATCH('Direct validations'!L280,'Age analysis of past due no imp'!$C$70:$C$90,0),1)</f>
        <v>6</v>
      </c>
      <c r="O280" s="481" t="str">
        <f>HLOOKUP(M280,'Age analysis of past due no imp'!$B$71:$I$73,3,FALSE)</f>
        <v>T</v>
      </c>
      <c r="P280" s="485">
        <f>INDEX('Age analysis of past due no imp'!$B$70:$I$90,MATCH('Direct validations'!N280,'Age analysis of past due no imp'!$B$70:$B$90,0),MATCH('Direct validations'!O280,'Age analysis of past due no imp'!$B$73:$I$73,0))</f>
        <v>0</v>
      </c>
      <c r="Q280" s="485">
        <f>INDEX('Age analysis of past due no imp'!$K$70:$R$90,MATCH('Direct validations'!N280,'Age analysis of past due no imp'!$K$70:$K$90,0),MATCH('Direct validations'!O280,'Age analysis of past due no imp'!$K$73:$R$73,0))</f>
        <v>0</v>
      </c>
      <c r="R280" s="482" t="str">
        <f t="shared" si="97"/>
        <v>Pass</v>
      </c>
      <c r="S280" s="494" t="str">
        <f t="shared" si="98"/>
        <v>Pass</v>
      </c>
      <c r="T280" s="482" t="s">
        <v>69</v>
      </c>
      <c r="U280" s="482">
        <f t="shared" si="99"/>
        <v>0</v>
      </c>
      <c r="V280" s="494">
        <f t="shared" si="99"/>
        <v>0</v>
      </c>
    </row>
    <row r="281" spans="4:22" ht="15" x14ac:dyDescent="0.25">
      <c r="D281" s="497" t="s">
        <v>159</v>
      </c>
      <c r="E281" s="482" t="str">
        <f>'Financial Assets past due'!$C$106</f>
        <v>Derivative assets</v>
      </c>
      <c r="F281" s="482" t="str">
        <f>'Financial Assets past due'!$F$97</f>
        <v>Past due but not impaired</v>
      </c>
      <c r="G281" s="484">
        <f>INDEX('Financial Assets past due'!$B$96:$C$116,MATCH('Direct validations'!E281,'Financial Assets past due'!$C$96:$C$116,0),1)</f>
        <v>6</v>
      </c>
      <c r="H281" s="484" t="str">
        <f>HLOOKUP(F281,'Financial Assets past due'!$B$97:$I$99,3,FALSE)</f>
        <v>V</v>
      </c>
      <c r="I281" s="485">
        <f>INDEX('Financial Assets past due'!$B$96:$I$116,MATCH('Direct validations'!G281,'Financial Assets past due'!$B$96:$B$116,0),MATCH('Direct validations'!H281,'Financial Assets past due'!$B$99:$I$99,0))</f>
        <v>0</v>
      </c>
      <c r="J281" s="485">
        <f>INDEX('Financial Assets past due'!$K$96:$R$116,MATCH('Direct validations'!G281,'Financial Assets past due'!$K$96:$K$116,0),MATCH('Direct validations'!H281,'Financial Assets past due'!$K$99:$R$99,0))</f>
        <v>0</v>
      </c>
      <c r="K281" s="493" t="s">
        <v>160</v>
      </c>
      <c r="L281" s="481" t="str">
        <f>'Age analysis of past due no imp'!$C$102</f>
        <v>Derivative assets</v>
      </c>
      <c r="M281" s="481" t="str">
        <f>'Age analysis of past due no imp'!$I$93</f>
        <v>Total</v>
      </c>
      <c r="N281" s="481">
        <f>INDEX('Age analysis of past due no imp'!$B$92:$C$112,MATCH('Direct validations'!L281,'Age analysis of past due no imp'!$C$92:$C$112,0),1)</f>
        <v>6</v>
      </c>
      <c r="O281" s="481" t="str">
        <f>HLOOKUP(M281,'Age analysis of past due no imp'!$B$93:$I$95,3,FALSE)</f>
        <v>Y</v>
      </c>
      <c r="P281" s="485">
        <f>INDEX('Age analysis of past due no imp'!$B$92:$I$112,MATCH('Direct validations'!N281,'Age analysis of past due no imp'!$B$92:$B$112,0),MATCH('Direct validations'!O281,'Age analysis of past due no imp'!$B$95:$I$95,0))</f>
        <v>0</v>
      </c>
      <c r="Q281" s="485">
        <f>INDEX('Age analysis of past due no imp'!$K$92:$R$112,MATCH('Direct validations'!N281,'Age analysis of past due no imp'!$K$92:$K$112,0),MATCH('Direct validations'!O281,'Age analysis of past due no imp'!$K$95:$R$95,0))</f>
        <v>0</v>
      </c>
      <c r="R281" s="482" t="str">
        <f t="shared" si="97"/>
        <v>Pass</v>
      </c>
      <c r="S281" s="494" t="str">
        <f t="shared" si="98"/>
        <v>Pass</v>
      </c>
      <c r="T281" s="482" t="s">
        <v>69</v>
      </c>
      <c r="U281" s="482">
        <f t="shared" si="99"/>
        <v>0</v>
      </c>
      <c r="V281" s="494">
        <f t="shared" si="99"/>
        <v>0</v>
      </c>
    </row>
    <row r="282" spans="4:22" ht="15" x14ac:dyDescent="0.25">
      <c r="D282" s="497" t="s">
        <v>159</v>
      </c>
      <c r="E282" s="482" t="str">
        <f>'Financial Assets past due'!$C$129</f>
        <v>Derivative assets</v>
      </c>
      <c r="F282" s="482" t="str">
        <f>'Financial Assets past due'!$F$120</f>
        <v>Past due but not impaired</v>
      </c>
      <c r="G282" s="484">
        <f>INDEX('Financial Assets past due'!$B$119:$C$139,MATCH('Direct validations'!E282,'Financial Assets past due'!$C$119:$C$139,0),1)</f>
        <v>6</v>
      </c>
      <c r="H282" s="484" t="str">
        <f>HLOOKUP(F282,'Financial Assets past due'!$B$120:$I$122,3,FALSE)</f>
        <v>AA</v>
      </c>
      <c r="I282" s="485">
        <f>INDEX('Financial Assets past due'!$B$119:$I$139,MATCH('Direct validations'!G282,'Financial Assets past due'!$B$119:$B$139,0),MATCH('Direct validations'!H282,'Financial Assets past due'!$B$122:$I$122,0))</f>
        <v>0</v>
      </c>
      <c r="J282" s="485">
        <f>INDEX('Financial Assets past due'!$K$119:$R$139,MATCH('Direct validations'!G282,'Financial Assets past due'!$K$119:$K$139,0),MATCH('Direct validations'!H282,'Financial Assets past due'!$K$122:$R$122,0))</f>
        <v>0</v>
      </c>
      <c r="K282" s="493" t="s">
        <v>160</v>
      </c>
      <c r="L282" s="481" t="str">
        <f>'Age analysis of past due no imp'!$C$124</f>
        <v>Derivative assets</v>
      </c>
      <c r="M282" s="481" t="str">
        <f>'Age analysis of past due no imp'!$I$115</f>
        <v>Total</v>
      </c>
      <c r="N282" s="481">
        <f>INDEX('Age analysis of past due no imp'!$B$114:$C$134,MATCH('Direct validations'!L282,'Age analysis of past due no imp'!$C$114:$C$134,0),1)</f>
        <v>6</v>
      </c>
      <c r="O282" s="481" t="str">
        <f>HLOOKUP(M282,'Age analysis of past due no imp'!$B$115:$I$117,3,FALSE)</f>
        <v>AD</v>
      </c>
      <c r="P282" s="485">
        <f>INDEX('Age analysis of past due no imp'!$B$114:$I$134,MATCH('Direct validations'!N282,'Age analysis of past due no imp'!$B$114:$B$134,0),MATCH('Direct validations'!O282,'Age analysis of past due no imp'!$B$117:$I$117,0))</f>
        <v>0</v>
      </c>
      <c r="Q282" s="485">
        <f>INDEX('Age analysis of past due no imp'!$K$114:$R$134,MATCH('Direct validations'!N282,'Age analysis of past due no imp'!$K$114:$K$134,0),MATCH('Direct validations'!O282,'Age analysis of past due no imp'!$K$117:$R$117,0))</f>
        <v>0</v>
      </c>
      <c r="R282" s="482" t="str">
        <f t="shared" si="97"/>
        <v>Pass</v>
      </c>
      <c r="S282" s="494" t="str">
        <f t="shared" si="98"/>
        <v>Pass</v>
      </c>
      <c r="T282" s="482" t="s">
        <v>69</v>
      </c>
      <c r="U282" s="482">
        <f t="shared" si="99"/>
        <v>0</v>
      </c>
      <c r="V282" s="494">
        <f t="shared" si="99"/>
        <v>0</v>
      </c>
    </row>
    <row r="283" spans="4:22" ht="15" x14ac:dyDescent="0.25">
      <c r="D283" s="497" t="s">
        <v>159</v>
      </c>
      <c r="E283" s="482" t="str">
        <f>'Financial Assets past due'!$C$152</f>
        <v>Derivative assets</v>
      </c>
      <c r="F283" s="482" t="str">
        <f>'Financial Assets past due'!$F$143</f>
        <v>Past due but not impaired</v>
      </c>
      <c r="G283" s="484">
        <f>INDEX('Financial Assets past due'!$B$142:$C$162,MATCH('Direct validations'!E283,'Financial Assets past due'!$C$142:$C$162,0),1)</f>
        <v>6</v>
      </c>
      <c r="H283" s="484" t="str">
        <f>HLOOKUP(F283,'Financial Assets past due'!$B$143:$I$145,3,FALSE)</f>
        <v>AF</v>
      </c>
      <c r="I283" s="485">
        <f>INDEX('Financial Assets past due'!$B$142:$I$162,MATCH('Direct validations'!G283,'Financial Assets past due'!$B$142:$B$162,0),MATCH('Direct validations'!H283,'Financial Assets past due'!$B$145:$I$145,0))</f>
        <v>0</v>
      </c>
      <c r="J283" s="485">
        <f>INDEX('Financial Assets past due'!$K$142:$R$162,MATCH('Direct validations'!G283,'Financial Assets past due'!$K$142:$K$162,0),MATCH('Direct validations'!H283,'Financial Assets past due'!$K$145:$R$145,0))</f>
        <v>0</v>
      </c>
      <c r="K283" s="493" t="s">
        <v>160</v>
      </c>
      <c r="L283" s="481" t="str">
        <f>'Age analysis of past due no imp'!$C$146</f>
        <v>Derivative assets</v>
      </c>
      <c r="M283" s="481" t="str">
        <f>'Age analysis of past due no imp'!$I$137</f>
        <v>Total</v>
      </c>
      <c r="N283" s="481">
        <f>INDEX('Age analysis of past due no imp'!$B$136:$C$156,MATCH('Direct validations'!L283,'Age analysis of past due no imp'!$C$136:$C$156,0),1)</f>
        <v>6</v>
      </c>
      <c r="O283" s="481" t="str">
        <f>HLOOKUP(M283,'Age analysis of past due no imp'!$B$137:$I$139,3,FALSE)</f>
        <v>AI</v>
      </c>
      <c r="P283" s="485">
        <f>INDEX('Age analysis of past due no imp'!$B$136:$I$156,MATCH('Direct validations'!N283,'Age analysis of past due no imp'!$B$136:$B$156,0),MATCH('Direct validations'!O283,'Age analysis of past due no imp'!$B$139:$I$139,0))</f>
        <v>0</v>
      </c>
      <c r="Q283" s="485">
        <f>INDEX('Age analysis of past due no imp'!$K$136:$R$156,MATCH('Direct validations'!N283,'Age analysis of past due no imp'!$K$136:$K$156,0),MATCH('Direct validations'!O283,'Age analysis of past due no imp'!$K$139:$R$139,0))</f>
        <v>0</v>
      </c>
      <c r="R283" s="482" t="str">
        <f t="shared" si="97"/>
        <v>Pass</v>
      </c>
      <c r="S283" s="494" t="str">
        <f t="shared" si="98"/>
        <v>Pass</v>
      </c>
      <c r="T283" s="482" t="s">
        <v>69</v>
      </c>
      <c r="U283" s="482">
        <f t="shared" si="99"/>
        <v>0</v>
      </c>
      <c r="V283" s="494">
        <f t="shared" si="99"/>
        <v>0</v>
      </c>
    </row>
    <row r="284" spans="4:22" ht="15" x14ac:dyDescent="0.25">
      <c r="D284" s="497" t="s">
        <v>159</v>
      </c>
      <c r="E284" s="482" t="str">
        <f>'Financial Assets past due'!$C$175</f>
        <v>Derivative assets</v>
      </c>
      <c r="F284" s="482" t="str">
        <f>'Financial Assets past due'!$F$166</f>
        <v>Past due but not impaired</v>
      </c>
      <c r="G284" s="484">
        <f>INDEX('Financial Assets past due'!$B$165:$C$185,MATCH('Direct validations'!E284,'Financial Assets past due'!$C$165:$C$185,0),1)</f>
        <v>6</v>
      </c>
      <c r="H284" s="484" t="str">
        <f>HLOOKUP(F284,'Financial Assets past due'!$B$166:$I$168,3,FALSE)</f>
        <v>AK</v>
      </c>
      <c r="I284" s="485">
        <f>INDEX('Financial Assets past due'!$B$165:$I$185,MATCH('Direct validations'!G284,'Financial Assets past due'!$B$165:$B$185,0),MATCH('Direct validations'!H284,'Financial Assets past due'!$B$168:$I$168,0))</f>
        <v>0</v>
      </c>
      <c r="J284" s="485">
        <f>INDEX('Financial Assets past due'!$K$165:$R$185,MATCH('Direct validations'!G284,'Financial Assets past due'!$K$165:$K$185,0),MATCH('Direct validations'!H284,'Financial Assets past due'!$K$168:$R$168,0))</f>
        <v>0</v>
      </c>
      <c r="K284" s="493" t="s">
        <v>160</v>
      </c>
      <c r="L284" s="481" t="str">
        <f>'Age analysis of past due no imp'!$C$168</f>
        <v>Derivative assets</v>
      </c>
      <c r="M284" s="481" t="str">
        <f>'Age analysis of past due no imp'!$I$159</f>
        <v>Total</v>
      </c>
      <c r="N284" s="481">
        <f>INDEX('Age analysis of past due no imp'!$B$158:$C$178,MATCH('Direct validations'!L284,'Age analysis of past due no imp'!$C$158:$C$178,0),1)</f>
        <v>6</v>
      </c>
      <c r="O284" s="481" t="str">
        <f>HLOOKUP(M284,'Age analysis of past due no imp'!$B$159:$I$161,3,FALSE)</f>
        <v>AN</v>
      </c>
      <c r="P284" s="485">
        <f>INDEX('Age analysis of past due no imp'!$B$158:$I$178,MATCH('Direct validations'!N284,'Age analysis of past due no imp'!$B$158:$B$178,0),MATCH('Direct validations'!O284,'Age analysis of past due no imp'!$B$161:$I$161,0))</f>
        <v>0</v>
      </c>
      <c r="Q284" s="485">
        <f>INDEX('Age analysis of past due no imp'!$K$158:$R$178,MATCH('Direct validations'!N284,'Age analysis of past due no imp'!$K$158:$K$178,0),MATCH('Direct validations'!O284,'Age analysis of past due no imp'!$K$161:$R$161,0))</f>
        <v>0</v>
      </c>
      <c r="R284" s="482" t="str">
        <f t="shared" si="97"/>
        <v>Pass</v>
      </c>
      <c r="S284" s="494" t="str">
        <f t="shared" si="98"/>
        <v>Pass</v>
      </c>
      <c r="T284" s="482" t="s">
        <v>69</v>
      </c>
      <c r="U284" s="482">
        <f t="shared" si="99"/>
        <v>0</v>
      </c>
      <c r="V284" s="494">
        <f t="shared" si="99"/>
        <v>0</v>
      </c>
    </row>
    <row r="285" spans="4:22" ht="15" x14ac:dyDescent="0.25">
      <c r="D285" s="497"/>
      <c r="E285" s="482"/>
      <c r="F285" s="482"/>
      <c r="G285" s="484"/>
      <c r="H285" s="484"/>
      <c r="I285" s="485"/>
      <c r="J285" s="485"/>
      <c r="K285" s="493"/>
      <c r="P285" s="485"/>
      <c r="Q285" s="485"/>
      <c r="R285" s="482"/>
      <c r="S285" s="494"/>
      <c r="T285" s="482"/>
      <c r="U285" s="482"/>
      <c r="V285" s="494"/>
    </row>
    <row r="286" spans="4:22" ht="15" x14ac:dyDescent="0.25">
      <c r="D286" s="497" t="s">
        <v>159</v>
      </c>
      <c r="E286" s="701" t="str">
        <f>'Exposure to credit risk'!$C$102</f>
        <v>Syndicate loan to Central Fund</v>
      </c>
      <c r="F286" s="697" t="str">
        <f>'Financial Assets past due'!$F$5</f>
        <v>Past due but not impaired</v>
      </c>
      <c r="G286" s="699">
        <f>INDEX('Financial Assets past due'!$B$4:$C$24,MATCH('Direct validations'!E286,'Financial Assets past due'!$C$4:$C$24,0),1)</f>
        <v>7</v>
      </c>
      <c r="H286" s="484" t="str">
        <f>HLOOKUP(F286,'Financial Assets past due'!$B$5:$I$7,3,FALSE)</f>
        <v>B</v>
      </c>
      <c r="I286" s="485">
        <f>INDEX('Financial Assets past due'!$B$4:$I$24,MATCH('Direct validations'!G286,'Financial Assets past due'!$B$4:$B$24,0),MATCH('Direct validations'!H286,'Financial Assets past due'!$B$7:$I$7,0))</f>
        <v>0</v>
      </c>
      <c r="J286" s="485">
        <f>INDEX('Financial Assets past due'!$K$4:R$24,MATCH('Direct validations'!G286,'Financial Assets past due'!$K$4:$K$24,0),MATCH('Direct validations'!H286,'Financial Assets past due'!$K$7:$R$7,0))</f>
        <v>0</v>
      </c>
      <c r="K286" s="493" t="s">
        <v>160</v>
      </c>
      <c r="L286" s="701" t="str">
        <f>'Exposure to credit risk'!$C$102</f>
        <v>Syndicate loan to Central Fund</v>
      </c>
      <c r="M286" s="698" t="str">
        <f>'Age analysis of past due no imp'!$I$5</f>
        <v>Total</v>
      </c>
      <c r="N286" s="481">
        <f>INDEX('Age analysis of past due no imp'!$B$4:$C$24,MATCH('Direct validations'!L286,'Age analysis of past due no imp'!$C$4:$C$24,0),1)</f>
        <v>7</v>
      </c>
      <c r="O286" s="481" t="str">
        <f>HLOOKUP(M286,'Age analysis of past due no imp'!$B$5:$I$7,3,FALSE)</f>
        <v>E</v>
      </c>
      <c r="P286" s="485">
        <f>INDEX('Age analysis of past due no imp'!$B$4:$I$24,MATCH('Direct validations'!N286,'Age analysis of past due no imp'!$B$4:$B$24,0),MATCH('Direct validations'!O286,'Age analysis of past due no imp'!$B$7:$I$7,0))</f>
        <v>0</v>
      </c>
      <c r="Q286" s="485">
        <f>INDEX('Age analysis of past due no imp'!$K$4:$R$24,MATCH('Direct validations'!N286,'Age analysis of past due no imp'!$K$4:$K$24,0),MATCH('Direct validations'!O286,'Age analysis of past due no imp'!$K$7:$R$7,0))</f>
        <v>0</v>
      </c>
      <c r="R286" s="482" t="str">
        <f t="shared" ref="R286:R293" si="100">IF($T286="No",IF(I286=P286,"Pass","Fail"),IF(I286+P286=0,"Pass","Fail"))</f>
        <v>Pass</v>
      </c>
      <c r="S286" s="494" t="str">
        <f t="shared" ref="S286:S293" si="101">IF($T286="No",IF(J286=Q286,"Pass","Fail"),IF(J286+Q286=0,"Pass","Fail"))</f>
        <v>Pass</v>
      </c>
      <c r="T286" s="482" t="s">
        <v>69</v>
      </c>
      <c r="U286" s="482">
        <f t="shared" ref="U286:U293" si="102">IF(R286="Pass",0,1)</f>
        <v>0</v>
      </c>
      <c r="V286" s="494">
        <f t="shared" ref="V286:V293" si="103">IF(S286="Pass",0,1)</f>
        <v>0</v>
      </c>
    </row>
    <row r="287" spans="4:22" ht="15" x14ac:dyDescent="0.25">
      <c r="D287" s="497" t="s">
        <v>159</v>
      </c>
      <c r="E287" s="701" t="str">
        <f>'Exposure to credit risk'!$C$102</f>
        <v>Syndicate loan to Central Fund</v>
      </c>
      <c r="F287" s="697" t="str">
        <f>'Financial Assets past due'!$F$28</f>
        <v>Past due but not impaired</v>
      </c>
      <c r="G287" s="699">
        <f>INDEX('Financial Assets past due'!$B$27:$C$47,MATCH('Direct validations'!E287,'Financial Assets past due'!$C$27:$C$47,0),1)</f>
        <v>7</v>
      </c>
      <c r="H287" s="484" t="str">
        <f>HLOOKUP(F287,'Financial Assets past due'!$B$28:$I$30,3,FALSE)</f>
        <v>G</v>
      </c>
      <c r="I287" s="485">
        <f>INDEX('Financial Assets past due'!$B$27:$I$47,MATCH('Direct validations'!G287,'Financial Assets past due'!$B$27:$B$47,0),MATCH('Direct validations'!H287,'Financial Assets past due'!$B$30:$I$30,0))</f>
        <v>0</v>
      </c>
      <c r="J287" s="485">
        <f>INDEX('Financial Assets past due'!$K$27:$R$47,MATCH('Direct validations'!G287,'Financial Assets past due'!$K$27:$K$47,0),MATCH('Direct validations'!H287,'Financial Assets past due'!$K$30:$R$30,0))</f>
        <v>0</v>
      </c>
      <c r="K287" s="493" t="s">
        <v>160</v>
      </c>
      <c r="L287" s="701" t="str">
        <f>'Exposure to credit risk'!$C$102</f>
        <v>Syndicate loan to Central Fund</v>
      </c>
      <c r="M287" s="698" t="str">
        <f>'Age analysis of past due no imp'!$I$27</f>
        <v>Total</v>
      </c>
      <c r="N287" s="481">
        <f>INDEX('Age analysis of past due no imp'!$B$26:$C$46,MATCH('Direct validations'!L287,'Age analysis of past due no imp'!$C$26:$C$46,0),1)</f>
        <v>7</v>
      </c>
      <c r="O287" s="481" t="str">
        <f>HLOOKUP(M287,'Age analysis of past due no imp'!$B$27:$I$29,3,FALSE)</f>
        <v>J</v>
      </c>
      <c r="P287" s="485">
        <f>INDEX('Age analysis of past due no imp'!$B$26:$I$46,MATCH('Direct validations'!N287,'Age analysis of past due no imp'!$B$26:$B$46,0),MATCH('Direct validations'!O287,'Age analysis of past due no imp'!$B$29:$I$29,0))</f>
        <v>0</v>
      </c>
      <c r="Q287" s="485">
        <f>INDEX('Age analysis of past due no imp'!$K$26:$R$46,MATCH('Direct validations'!N287,'Age analysis of past due no imp'!$K$26:$K$46,0),MATCH('Direct validations'!O287,'Age analysis of past due no imp'!$K$29:$R$29,0))</f>
        <v>0</v>
      </c>
      <c r="R287" s="482" t="str">
        <f t="shared" si="100"/>
        <v>Pass</v>
      </c>
      <c r="S287" s="494" t="str">
        <f t="shared" si="101"/>
        <v>Pass</v>
      </c>
      <c r="T287" s="482" t="s">
        <v>69</v>
      </c>
      <c r="U287" s="482">
        <f t="shared" si="102"/>
        <v>0</v>
      </c>
      <c r="V287" s="494">
        <f t="shared" si="103"/>
        <v>0</v>
      </c>
    </row>
    <row r="288" spans="4:22" ht="15" x14ac:dyDescent="0.25">
      <c r="D288" s="497" t="s">
        <v>159</v>
      </c>
      <c r="E288" s="701" t="str">
        <f>'Exposure to credit risk'!$C$102</f>
        <v>Syndicate loan to Central Fund</v>
      </c>
      <c r="F288" s="697" t="str">
        <f>'Financial Assets past due'!$F$51</f>
        <v>Past due but not impaired</v>
      </c>
      <c r="G288" s="699">
        <f>INDEX('Financial Assets past due'!$B$50:$C$70,MATCH('Direct validations'!E288,'Financial Assets past due'!$C$50:$C$70,0),1)</f>
        <v>7</v>
      </c>
      <c r="H288" s="484" t="str">
        <f>HLOOKUP(F288,'Financial Assets past due'!$B$51:$I$53,3,FALSE)</f>
        <v>L</v>
      </c>
      <c r="I288" s="485">
        <f>INDEX('Financial Assets past due'!$B$50:$I$70,MATCH('Direct validations'!G288,'Financial Assets past due'!$B$50:$B$70,0),MATCH('Direct validations'!H288,'Financial Assets past due'!$B$53:$I$53,0))</f>
        <v>0</v>
      </c>
      <c r="J288" s="485">
        <f>INDEX('Financial Assets past due'!$K$50:$R$70,MATCH('Direct validations'!G288,'Financial Assets past due'!$K$50:$K$70,0),MATCH('Direct validations'!H288,'Financial Assets past due'!$K$53:$R$53,0))</f>
        <v>0</v>
      </c>
      <c r="K288" s="493" t="s">
        <v>160</v>
      </c>
      <c r="L288" s="701" t="str">
        <f>'Exposure to credit risk'!$C$102</f>
        <v>Syndicate loan to Central Fund</v>
      </c>
      <c r="M288" s="698" t="str">
        <f>'Age analysis of past due no imp'!$I$49</f>
        <v>Total</v>
      </c>
      <c r="N288" s="481">
        <f>INDEX('Age analysis of past due no imp'!$B$48:$C$68,MATCH('Direct validations'!L288,'Age analysis of past due no imp'!$C$48:$C$68,0),1)</f>
        <v>7</v>
      </c>
      <c r="O288" s="481" t="str">
        <f>HLOOKUP(M288,'Age analysis of past due no imp'!$B$49:$I$51,3,FALSE)</f>
        <v>O</v>
      </c>
      <c r="P288" s="485">
        <f>INDEX('Age analysis of past due no imp'!$B$48:$I$68,MATCH('Direct validations'!N288,'Age analysis of past due no imp'!$B$48:$B$68,0),MATCH('Direct validations'!O288,'Age analysis of past due no imp'!$B$51:$I$51,0))</f>
        <v>0</v>
      </c>
      <c r="Q288" s="485">
        <f>INDEX('Age analysis of past due no imp'!$K$48:$R$68,MATCH('Direct validations'!N288,'Age analysis of past due no imp'!$K$48:$K$68,0),MATCH('Direct validations'!O288,'Age analysis of past due no imp'!$K$51:$R$51,0))</f>
        <v>0</v>
      </c>
      <c r="R288" s="482" t="str">
        <f t="shared" si="100"/>
        <v>Pass</v>
      </c>
      <c r="S288" s="494" t="str">
        <f t="shared" si="101"/>
        <v>Pass</v>
      </c>
      <c r="T288" s="482" t="s">
        <v>69</v>
      </c>
      <c r="U288" s="482">
        <f t="shared" si="102"/>
        <v>0</v>
      </c>
      <c r="V288" s="494">
        <f t="shared" si="103"/>
        <v>0</v>
      </c>
    </row>
    <row r="289" spans="4:22" ht="15" x14ac:dyDescent="0.25">
      <c r="D289" s="497" t="s">
        <v>159</v>
      </c>
      <c r="E289" s="701" t="str">
        <f>'Exposure to credit risk'!$C$102</f>
        <v>Syndicate loan to Central Fund</v>
      </c>
      <c r="F289" s="697" t="str">
        <f>'Financial Assets past due'!$F$74</f>
        <v>Past due but not impaired</v>
      </c>
      <c r="G289" s="699">
        <f>INDEX('Financial Assets past due'!$B$73:$C$93,MATCH('Direct validations'!E289,'Financial Assets past due'!$C$73:$C$93,0),1)</f>
        <v>7</v>
      </c>
      <c r="H289" s="484" t="str">
        <f>HLOOKUP(F289,'Financial Assets past due'!$B$74:$I$76,3,FALSE)</f>
        <v>Q</v>
      </c>
      <c r="I289" s="485">
        <f>INDEX('Financial Assets past due'!$B$73:$I$93,MATCH('Direct validations'!G289,'Financial Assets past due'!$B$73:$B$93,0),MATCH('Direct validations'!H289,'Financial Assets past due'!$B$76:$I$76,0))</f>
        <v>0</v>
      </c>
      <c r="J289" s="485">
        <f>INDEX('Financial Assets past due'!$K$73:$R$93,MATCH('Direct validations'!G289,'Financial Assets past due'!$K$73:$K$93,0),MATCH('Direct validations'!H289,'Financial Assets past due'!$K$76:$R$76,0))</f>
        <v>0</v>
      </c>
      <c r="K289" s="493" t="s">
        <v>160</v>
      </c>
      <c r="L289" s="701" t="str">
        <f>'Exposure to credit risk'!$C$102</f>
        <v>Syndicate loan to Central Fund</v>
      </c>
      <c r="M289" s="698" t="str">
        <f>'Age analysis of past due no imp'!$I$71</f>
        <v>Total</v>
      </c>
      <c r="N289" s="481">
        <f>INDEX('Age analysis of past due no imp'!$B$70:$C$90,MATCH('Direct validations'!L289,'Age analysis of past due no imp'!$C$70:$C$90,0),1)</f>
        <v>7</v>
      </c>
      <c r="O289" s="481" t="str">
        <f>HLOOKUP(M289,'Age analysis of past due no imp'!$B$71:$I$73,3,FALSE)</f>
        <v>T</v>
      </c>
      <c r="P289" s="485">
        <f>INDEX('Age analysis of past due no imp'!$B$70:$I$90,MATCH('Direct validations'!N289,'Age analysis of past due no imp'!$B$70:$B$90,0),MATCH('Direct validations'!O289,'Age analysis of past due no imp'!$B$73:$I$73,0))</f>
        <v>0</v>
      </c>
      <c r="Q289" s="485">
        <f>INDEX('Age analysis of past due no imp'!$K$70:$R$90,MATCH('Direct validations'!N289,'Age analysis of past due no imp'!$K$70:$K$90,0),MATCH('Direct validations'!O289,'Age analysis of past due no imp'!$K$73:$R$73,0))</f>
        <v>0</v>
      </c>
      <c r="R289" s="482" t="str">
        <f t="shared" si="100"/>
        <v>Pass</v>
      </c>
      <c r="S289" s="494" t="str">
        <f t="shared" si="101"/>
        <v>Pass</v>
      </c>
      <c r="T289" s="482" t="s">
        <v>69</v>
      </c>
      <c r="U289" s="482">
        <f t="shared" si="102"/>
        <v>0</v>
      </c>
      <c r="V289" s="494">
        <f t="shared" si="103"/>
        <v>0</v>
      </c>
    </row>
    <row r="290" spans="4:22" ht="15" x14ac:dyDescent="0.25">
      <c r="D290" s="497" t="s">
        <v>159</v>
      </c>
      <c r="E290" s="701" t="str">
        <f>'Exposure to credit risk'!$C$102</f>
        <v>Syndicate loan to Central Fund</v>
      </c>
      <c r="F290" s="697" t="str">
        <f>'Financial Assets past due'!$F$97</f>
        <v>Past due but not impaired</v>
      </c>
      <c r="G290" s="699">
        <f>INDEX('Financial Assets past due'!$B$96:$C$116,MATCH('Direct validations'!E290,'Financial Assets past due'!$C$96:$C$116,0),1)</f>
        <v>7</v>
      </c>
      <c r="H290" s="484" t="str">
        <f>HLOOKUP(F290,'Financial Assets past due'!$B$97:$I$99,3,FALSE)</f>
        <v>V</v>
      </c>
      <c r="I290" s="485">
        <f>INDEX('Financial Assets past due'!$B$96:$I$116,MATCH('Direct validations'!G290,'Financial Assets past due'!$B$96:$B$116,0),MATCH('Direct validations'!H290,'Financial Assets past due'!$B$99:$I$99,0))</f>
        <v>0</v>
      </c>
      <c r="J290" s="485">
        <f>INDEX('Financial Assets past due'!$K$96:$R$116,MATCH('Direct validations'!G290,'Financial Assets past due'!$K$96:$K$116,0),MATCH('Direct validations'!H290,'Financial Assets past due'!$K$99:$R$99,0))</f>
        <v>0</v>
      </c>
      <c r="K290" s="493" t="s">
        <v>160</v>
      </c>
      <c r="L290" s="701" t="str">
        <f>'Exposure to credit risk'!$C$102</f>
        <v>Syndicate loan to Central Fund</v>
      </c>
      <c r="M290" s="698" t="str">
        <f>'Age analysis of past due no imp'!$I$93</f>
        <v>Total</v>
      </c>
      <c r="N290" s="481">
        <f>INDEX('Age analysis of past due no imp'!$B$92:$C$112,MATCH('Direct validations'!L290,'Age analysis of past due no imp'!$C$92:$C$112,0),1)</f>
        <v>7</v>
      </c>
      <c r="O290" s="481" t="str">
        <f>HLOOKUP(M290,'Age analysis of past due no imp'!$B$93:$I$95,3,FALSE)</f>
        <v>Y</v>
      </c>
      <c r="P290" s="485">
        <f>INDEX('Age analysis of past due no imp'!$B$92:$I$112,MATCH('Direct validations'!N290,'Age analysis of past due no imp'!$B$92:$B$112,0),MATCH('Direct validations'!O290,'Age analysis of past due no imp'!$B$95:$I$95,0))</f>
        <v>0</v>
      </c>
      <c r="Q290" s="485">
        <f>INDEX('Age analysis of past due no imp'!$K$92:$R$112,MATCH('Direct validations'!N290,'Age analysis of past due no imp'!$K$92:$K$112,0),MATCH('Direct validations'!O290,'Age analysis of past due no imp'!$K$95:$R$95,0))</f>
        <v>0</v>
      </c>
      <c r="R290" s="482" t="str">
        <f t="shared" si="100"/>
        <v>Pass</v>
      </c>
      <c r="S290" s="494" t="str">
        <f t="shared" si="101"/>
        <v>Pass</v>
      </c>
      <c r="T290" s="482" t="s">
        <v>69</v>
      </c>
      <c r="U290" s="482">
        <f t="shared" si="102"/>
        <v>0</v>
      </c>
      <c r="V290" s="494">
        <f t="shared" si="103"/>
        <v>0</v>
      </c>
    </row>
    <row r="291" spans="4:22" ht="15" x14ac:dyDescent="0.25">
      <c r="D291" s="497" t="s">
        <v>159</v>
      </c>
      <c r="E291" s="701" t="str">
        <f>'Exposure to credit risk'!$C$102</f>
        <v>Syndicate loan to Central Fund</v>
      </c>
      <c r="F291" s="697" t="str">
        <f>'Financial Assets past due'!$F$120</f>
        <v>Past due but not impaired</v>
      </c>
      <c r="G291" s="699">
        <f>INDEX('Financial Assets past due'!$B$119:$C$139,MATCH('Direct validations'!E291,'Financial Assets past due'!$C$119:$C$139,0),1)</f>
        <v>7</v>
      </c>
      <c r="H291" s="484" t="str">
        <f>HLOOKUP(F291,'Financial Assets past due'!$B$120:$I$122,3,FALSE)</f>
        <v>AA</v>
      </c>
      <c r="I291" s="485">
        <f>INDEX('Financial Assets past due'!$B$119:$I$139,MATCH('Direct validations'!G291,'Financial Assets past due'!$B$119:$B$139,0),MATCH('Direct validations'!H291,'Financial Assets past due'!$B$122:$I$122,0))</f>
        <v>0</v>
      </c>
      <c r="J291" s="485">
        <f>INDEX('Financial Assets past due'!$K$119:$R$139,MATCH('Direct validations'!G291,'Financial Assets past due'!$K$119:$K$139,0),MATCH('Direct validations'!H291,'Financial Assets past due'!$K$122:$R$122,0))</f>
        <v>0</v>
      </c>
      <c r="K291" s="493" t="s">
        <v>160</v>
      </c>
      <c r="L291" s="701" t="str">
        <f>'Exposure to credit risk'!$C$102</f>
        <v>Syndicate loan to Central Fund</v>
      </c>
      <c r="M291" s="698" t="str">
        <f>'Age analysis of past due no imp'!$I$115</f>
        <v>Total</v>
      </c>
      <c r="N291" s="481">
        <f>INDEX('Age analysis of past due no imp'!$B$114:$C$134,MATCH('Direct validations'!L291,'Age analysis of past due no imp'!$C$114:$C$134,0),1)</f>
        <v>7</v>
      </c>
      <c r="O291" s="481" t="str">
        <f>HLOOKUP(M291,'Age analysis of past due no imp'!$B$115:$I$117,3,FALSE)</f>
        <v>AD</v>
      </c>
      <c r="P291" s="485">
        <f>INDEX('Age analysis of past due no imp'!$B$114:$I$134,MATCH('Direct validations'!N291,'Age analysis of past due no imp'!$B$114:$B$134,0),MATCH('Direct validations'!O291,'Age analysis of past due no imp'!$B$117:$I$117,0))</f>
        <v>0</v>
      </c>
      <c r="Q291" s="485">
        <f>INDEX('Age analysis of past due no imp'!$K$114:$R$134,MATCH('Direct validations'!N291,'Age analysis of past due no imp'!$K$114:$K$134,0),MATCH('Direct validations'!O291,'Age analysis of past due no imp'!$K$117:$R$117,0))</f>
        <v>0</v>
      </c>
      <c r="R291" s="482" t="str">
        <f t="shared" si="100"/>
        <v>Pass</v>
      </c>
      <c r="S291" s="494" t="str">
        <f t="shared" si="101"/>
        <v>Pass</v>
      </c>
      <c r="T291" s="482" t="s">
        <v>69</v>
      </c>
      <c r="U291" s="482">
        <f t="shared" si="102"/>
        <v>0</v>
      </c>
      <c r="V291" s="494">
        <f t="shared" si="103"/>
        <v>0</v>
      </c>
    </row>
    <row r="292" spans="4:22" ht="15" x14ac:dyDescent="0.25">
      <c r="D292" s="497" t="s">
        <v>159</v>
      </c>
      <c r="E292" s="701" t="str">
        <f>'Exposure to credit risk'!$C$102</f>
        <v>Syndicate loan to Central Fund</v>
      </c>
      <c r="F292" s="697" t="str">
        <f>'Financial Assets past due'!$F$143</f>
        <v>Past due but not impaired</v>
      </c>
      <c r="G292" s="699">
        <f>INDEX('Financial Assets past due'!$B$142:$C$162,MATCH('Direct validations'!E292,'Financial Assets past due'!$C$142:$C$162,0),1)</f>
        <v>7</v>
      </c>
      <c r="H292" s="484" t="str">
        <f>HLOOKUP(F292,'Financial Assets past due'!$B$143:$I$145,3,FALSE)</f>
        <v>AF</v>
      </c>
      <c r="I292" s="485">
        <f>INDEX('Financial Assets past due'!$B$142:$I$162,MATCH('Direct validations'!G292,'Financial Assets past due'!$B$142:$B$162,0),MATCH('Direct validations'!H292,'Financial Assets past due'!$B$145:$I$145,0))</f>
        <v>0</v>
      </c>
      <c r="J292" s="485">
        <f>INDEX('Financial Assets past due'!$K$142:$R$162,MATCH('Direct validations'!G292,'Financial Assets past due'!$K$142:$K$162,0),MATCH('Direct validations'!H292,'Financial Assets past due'!$K$145:$R$145,0))</f>
        <v>0</v>
      </c>
      <c r="K292" s="493" t="s">
        <v>160</v>
      </c>
      <c r="L292" s="701" t="str">
        <f>'Exposure to credit risk'!$C$102</f>
        <v>Syndicate loan to Central Fund</v>
      </c>
      <c r="M292" s="698" t="str">
        <f>'Age analysis of past due no imp'!$I$137</f>
        <v>Total</v>
      </c>
      <c r="N292" s="481">
        <f>INDEX('Age analysis of past due no imp'!$B$136:$C$156,MATCH('Direct validations'!L292,'Age analysis of past due no imp'!$C$136:$C$156,0),1)</f>
        <v>7</v>
      </c>
      <c r="O292" s="481" t="str">
        <f>HLOOKUP(M292,'Age analysis of past due no imp'!$B$137:$I$139,3,FALSE)</f>
        <v>AI</v>
      </c>
      <c r="P292" s="485">
        <f>INDEX('Age analysis of past due no imp'!$B$136:$I$156,MATCH('Direct validations'!N292,'Age analysis of past due no imp'!$B$136:$B$156,0),MATCH('Direct validations'!O292,'Age analysis of past due no imp'!$B$139:$I$139,0))</f>
        <v>0</v>
      </c>
      <c r="Q292" s="485">
        <f>INDEX('Age analysis of past due no imp'!$K$136:$R$156,MATCH('Direct validations'!N292,'Age analysis of past due no imp'!$K$136:$K$156,0),MATCH('Direct validations'!O292,'Age analysis of past due no imp'!$K$139:$R$139,0))</f>
        <v>0</v>
      </c>
      <c r="R292" s="482" t="str">
        <f t="shared" si="100"/>
        <v>Pass</v>
      </c>
      <c r="S292" s="494" t="str">
        <f t="shared" si="101"/>
        <v>Pass</v>
      </c>
      <c r="T292" s="482" t="s">
        <v>69</v>
      </c>
      <c r="U292" s="482">
        <f t="shared" si="102"/>
        <v>0</v>
      </c>
      <c r="V292" s="494">
        <f t="shared" si="103"/>
        <v>0</v>
      </c>
    </row>
    <row r="293" spans="4:22" ht="15" x14ac:dyDescent="0.25">
      <c r="D293" s="497" t="s">
        <v>159</v>
      </c>
      <c r="E293" s="701" t="str">
        <f>'Exposure to credit risk'!$C$102</f>
        <v>Syndicate loan to Central Fund</v>
      </c>
      <c r="F293" s="697" t="str">
        <f>'Financial Assets past due'!$F$166</f>
        <v>Past due but not impaired</v>
      </c>
      <c r="G293" s="699">
        <f>INDEX('Financial Assets past due'!$B$165:$C$185,MATCH('Direct validations'!E293,'Financial Assets past due'!$C$165:$C$185,0),1)</f>
        <v>7</v>
      </c>
      <c r="H293" s="484" t="str">
        <f>HLOOKUP(F293,'Financial Assets past due'!$B$166:$I$168,3,FALSE)</f>
        <v>AK</v>
      </c>
      <c r="I293" s="485">
        <f>INDEX('Financial Assets past due'!$B$165:$I$185,MATCH('Direct validations'!G293,'Financial Assets past due'!$B$165:$B$185,0),MATCH('Direct validations'!H293,'Financial Assets past due'!$B$168:$I$168,0))</f>
        <v>0</v>
      </c>
      <c r="J293" s="485">
        <f>INDEX('Financial Assets past due'!$K$165:$R$185,MATCH('Direct validations'!G293,'Financial Assets past due'!$K$165:$K$185,0),MATCH('Direct validations'!H293,'Financial Assets past due'!$K$168:$R$168,0))</f>
        <v>0</v>
      </c>
      <c r="K293" s="493" t="s">
        <v>160</v>
      </c>
      <c r="L293" s="701" t="str">
        <f>'Exposure to credit risk'!$C$102</f>
        <v>Syndicate loan to Central Fund</v>
      </c>
      <c r="M293" s="698" t="str">
        <f>'Age analysis of past due no imp'!$I$159</f>
        <v>Total</v>
      </c>
      <c r="N293" s="481">
        <f>INDEX('Age analysis of past due no imp'!$B$158:$C$178,MATCH('Direct validations'!L293,'Age analysis of past due no imp'!$C$158:$C$178,0),1)</f>
        <v>7</v>
      </c>
      <c r="O293" s="481" t="str">
        <f>HLOOKUP(M293,'Age analysis of past due no imp'!$B$159:$I$161,3,FALSE)</f>
        <v>AN</v>
      </c>
      <c r="P293" s="485">
        <f>INDEX('Age analysis of past due no imp'!$B$158:$I$178,MATCH('Direct validations'!N293,'Age analysis of past due no imp'!$B$158:$B$178,0),MATCH('Direct validations'!O293,'Age analysis of past due no imp'!$B$161:$I$161,0))</f>
        <v>0</v>
      </c>
      <c r="Q293" s="485">
        <f>INDEX('Age analysis of past due no imp'!$K$158:$R$178,MATCH('Direct validations'!N293,'Age analysis of past due no imp'!$K$158:$K$178,0),MATCH('Direct validations'!O293,'Age analysis of past due no imp'!$K$161:$R$161,0))</f>
        <v>0</v>
      </c>
      <c r="R293" s="482" t="str">
        <f t="shared" si="100"/>
        <v>Pass</v>
      </c>
      <c r="S293" s="494" t="str">
        <f t="shared" si="101"/>
        <v>Pass</v>
      </c>
      <c r="T293" s="482" t="s">
        <v>69</v>
      </c>
      <c r="U293" s="482">
        <f t="shared" si="102"/>
        <v>0</v>
      </c>
      <c r="V293" s="494">
        <f t="shared" si="103"/>
        <v>0</v>
      </c>
    </row>
    <row r="294" spans="4:22" x14ac:dyDescent="0.2">
      <c r="D294" s="490"/>
      <c r="I294" s="485"/>
      <c r="J294" s="485"/>
      <c r="P294" s="485"/>
      <c r="Q294" s="485"/>
      <c r="R294" s="482"/>
      <c r="S294" s="494"/>
      <c r="U294" s="482"/>
      <c r="V294" s="494"/>
    </row>
    <row r="295" spans="4:22" ht="15" x14ac:dyDescent="0.25">
      <c r="D295" s="497" t="s">
        <v>159</v>
      </c>
      <c r="E295" s="482" t="str">
        <f>'Financial Assets past due'!$C$16</f>
        <v>Other investments</v>
      </c>
      <c r="F295" s="482" t="str">
        <f>'Financial Assets past due'!$F$5</f>
        <v>Past due but not impaired</v>
      </c>
      <c r="G295" s="484">
        <f>INDEX('Financial Assets past due'!$B$4:$C$24,MATCH('Direct validations'!E295,'Financial Assets past due'!$C$4:$C$24,0),1)</f>
        <v>8</v>
      </c>
      <c r="H295" s="484" t="str">
        <f>HLOOKUP(F295,'Financial Assets past due'!$B$5:$I$7,3,FALSE)</f>
        <v>B</v>
      </c>
      <c r="I295" s="485">
        <f>INDEX('Financial Assets past due'!$B$4:$I$24,MATCH('Direct validations'!G295,'Financial Assets past due'!$B$4:$B$24,0),MATCH('Direct validations'!H295,'Financial Assets past due'!$B$7:$I$7,0))</f>
        <v>0</v>
      </c>
      <c r="J295" s="485">
        <f>INDEX('Financial Assets past due'!$K$4:R$24,MATCH('Direct validations'!G295,'Financial Assets past due'!$K$4:$K$24,0),MATCH('Direct validations'!H295,'Financial Assets past due'!$K$7:$R$7,0))</f>
        <v>0</v>
      </c>
      <c r="K295" s="493" t="s">
        <v>160</v>
      </c>
      <c r="L295" s="481" t="str">
        <f>'Age analysis of past due no imp'!$C$15</f>
        <v>Syndicate loan to Central Fund</v>
      </c>
      <c r="M295" s="481" t="str">
        <f>'Age analysis of past due no imp'!$I$5</f>
        <v>Total</v>
      </c>
      <c r="N295" s="481">
        <v>8</v>
      </c>
      <c r="O295" s="481" t="str">
        <f>HLOOKUP(M295,'Age analysis of past due no imp'!$B$5:$I$7,3,FALSE)</f>
        <v>E</v>
      </c>
      <c r="P295" s="485">
        <f>INDEX('Age analysis of past due no imp'!$B$4:$I$24,MATCH('Direct validations'!N295,'Age analysis of past due no imp'!$B$4:$B$24,0),MATCH('Direct validations'!O295,'Age analysis of past due no imp'!$B$7:$I$7,0))</f>
        <v>0</v>
      </c>
      <c r="Q295" s="485">
        <f>INDEX('Age analysis of past due no imp'!$K$4:$R$24,MATCH('Direct validations'!N295,'Age analysis of past due no imp'!$K$4:$K$24,0),MATCH('Direct validations'!O295,'Age analysis of past due no imp'!$K$7:$R$7,0))</f>
        <v>0</v>
      </c>
      <c r="R295" s="482" t="str">
        <f t="shared" ref="R295:R302" si="104">IF($T295="No",IF(I295=P295,"Pass","Fail"),IF(I295+P295=0,"Pass","Fail"))</f>
        <v>Pass</v>
      </c>
      <c r="S295" s="494" t="str">
        <f t="shared" ref="S295:S302" si="105">IF($T295="No",IF(J295=Q295,"Pass","Fail"),IF(J295+Q295=0,"Pass","Fail"))</f>
        <v>Pass</v>
      </c>
      <c r="T295" s="482" t="s">
        <v>69</v>
      </c>
      <c r="U295" s="482">
        <f t="shared" ref="U295:V302" si="106">IF(R295="Pass",0,1)</f>
        <v>0</v>
      </c>
      <c r="V295" s="494">
        <f t="shared" si="106"/>
        <v>0</v>
      </c>
    </row>
    <row r="296" spans="4:22" ht="15" x14ac:dyDescent="0.25">
      <c r="D296" s="497" t="s">
        <v>159</v>
      </c>
      <c r="E296" s="482" t="str">
        <f>'Financial Assets past due'!$C$39</f>
        <v>Other investments</v>
      </c>
      <c r="F296" s="482" t="str">
        <f>'Financial Assets past due'!$F$28</f>
        <v>Past due but not impaired</v>
      </c>
      <c r="G296" s="484">
        <f>INDEX('Financial Assets past due'!$B$27:$C$47,MATCH('Direct validations'!E296,'Financial Assets past due'!$C$27:$C$47,0),1)</f>
        <v>8</v>
      </c>
      <c r="H296" s="484" t="str">
        <f>HLOOKUP(F296,'Financial Assets past due'!$B$28:$I$30,3,FALSE)</f>
        <v>G</v>
      </c>
      <c r="I296" s="485">
        <f>INDEX('Financial Assets past due'!$B$27:$I$47,MATCH('Direct validations'!G296,'Financial Assets past due'!$B$27:$B$47,0),MATCH('Direct validations'!H296,'Financial Assets past due'!$B$30:$I$30,0))</f>
        <v>0</v>
      </c>
      <c r="J296" s="485">
        <f>INDEX('Financial Assets past due'!$K$27:$R$47,MATCH('Direct validations'!G296,'Financial Assets past due'!$K$27:$K$47,0),MATCH('Direct validations'!H296,'Financial Assets past due'!$K$30:$R$30,0))</f>
        <v>0</v>
      </c>
      <c r="K296" s="493" t="s">
        <v>160</v>
      </c>
      <c r="L296" s="481" t="str">
        <f>'Age analysis of past due no imp'!$C$37</f>
        <v>Syndicate loan to Central Fund</v>
      </c>
      <c r="M296" s="481" t="str">
        <f>'Age analysis of past due no imp'!$I$27</f>
        <v>Total</v>
      </c>
      <c r="N296" s="481">
        <v>8</v>
      </c>
      <c r="O296" s="481" t="str">
        <f>HLOOKUP(M296,'Age analysis of past due no imp'!$B$27:$I$29,3,FALSE)</f>
        <v>J</v>
      </c>
      <c r="P296" s="485">
        <f>INDEX('Age analysis of past due no imp'!$B$26:$I$46,MATCH('Direct validations'!N296,'Age analysis of past due no imp'!$B$26:$B$46,0),MATCH('Direct validations'!O296,'Age analysis of past due no imp'!$B$29:$I$29,0))</f>
        <v>0</v>
      </c>
      <c r="Q296" s="485">
        <f>INDEX('Age analysis of past due no imp'!$K$26:$R$46,MATCH('Direct validations'!N296,'Age analysis of past due no imp'!$K$26:$K$46,0),MATCH('Direct validations'!O296,'Age analysis of past due no imp'!$K$29:$R$29,0))</f>
        <v>0</v>
      </c>
      <c r="R296" s="482" t="str">
        <f t="shared" si="104"/>
        <v>Pass</v>
      </c>
      <c r="S296" s="494" t="str">
        <f t="shared" si="105"/>
        <v>Pass</v>
      </c>
      <c r="T296" s="482" t="s">
        <v>69</v>
      </c>
      <c r="U296" s="482">
        <f t="shared" si="106"/>
        <v>0</v>
      </c>
      <c r="V296" s="494">
        <f t="shared" si="106"/>
        <v>0</v>
      </c>
    </row>
    <row r="297" spans="4:22" ht="15" x14ac:dyDescent="0.25">
      <c r="D297" s="497" t="s">
        <v>159</v>
      </c>
      <c r="E297" s="482" t="str">
        <f>'Financial Assets past due'!$C$62</f>
        <v>Other investments</v>
      </c>
      <c r="F297" s="482" t="str">
        <f>'Financial Assets past due'!$F$51</f>
        <v>Past due but not impaired</v>
      </c>
      <c r="G297" s="484">
        <f>INDEX('Financial Assets past due'!$B$50:$C$70,MATCH('Direct validations'!E297,'Financial Assets past due'!$C$50:$C$70,0),1)</f>
        <v>8</v>
      </c>
      <c r="H297" s="484" t="str">
        <f>HLOOKUP(F297,'Financial Assets past due'!$B$51:$I$53,3,FALSE)</f>
        <v>L</v>
      </c>
      <c r="I297" s="485">
        <f>INDEX('Financial Assets past due'!$B$50:$I$70,MATCH('Direct validations'!G297,'Financial Assets past due'!$B$50:$B$70,0),MATCH('Direct validations'!H297,'Financial Assets past due'!$B$53:$I$53,0))</f>
        <v>0</v>
      </c>
      <c r="J297" s="485">
        <f>INDEX('Financial Assets past due'!$K$50:$R$70,MATCH('Direct validations'!G297,'Financial Assets past due'!$K$50:$K$70,0),MATCH('Direct validations'!H297,'Financial Assets past due'!$K$53:$R$53,0))</f>
        <v>0</v>
      </c>
      <c r="K297" s="493" t="s">
        <v>160</v>
      </c>
      <c r="L297" s="481" t="str">
        <f>'Age analysis of past due no imp'!$C$59</f>
        <v>Syndicate loan to Central Fund</v>
      </c>
      <c r="M297" s="481" t="str">
        <f>'Age analysis of past due no imp'!$I$49</f>
        <v>Total</v>
      </c>
      <c r="N297" s="481">
        <v>8</v>
      </c>
      <c r="O297" s="481" t="str">
        <f>HLOOKUP(M297,'Age analysis of past due no imp'!$B$49:$I$51,3,FALSE)</f>
        <v>O</v>
      </c>
      <c r="P297" s="485">
        <f>INDEX('Age analysis of past due no imp'!$B$48:$I$68,MATCH('Direct validations'!N297,'Age analysis of past due no imp'!$B$48:$B$68,0),MATCH('Direct validations'!O297,'Age analysis of past due no imp'!$B$51:$I$51,0))</f>
        <v>0</v>
      </c>
      <c r="Q297" s="485">
        <f>INDEX('Age analysis of past due no imp'!$K$48:$R$68,MATCH('Direct validations'!N297,'Age analysis of past due no imp'!$K$48:$K$68,0),MATCH('Direct validations'!O297,'Age analysis of past due no imp'!$K$51:$R$51,0))</f>
        <v>0</v>
      </c>
      <c r="R297" s="482" t="str">
        <f t="shared" si="104"/>
        <v>Pass</v>
      </c>
      <c r="S297" s="494" t="str">
        <f t="shared" si="105"/>
        <v>Pass</v>
      </c>
      <c r="T297" s="482" t="s">
        <v>69</v>
      </c>
      <c r="U297" s="482">
        <f t="shared" si="106"/>
        <v>0</v>
      </c>
      <c r="V297" s="494">
        <f t="shared" si="106"/>
        <v>0</v>
      </c>
    </row>
    <row r="298" spans="4:22" ht="15" x14ac:dyDescent="0.25">
      <c r="D298" s="497" t="s">
        <v>159</v>
      </c>
      <c r="E298" s="482" t="str">
        <f>'Financial Assets past due'!$C$85</f>
        <v>Other investments</v>
      </c>
      <c r="F298" s="482" t="str">
        <f>'Financial Assets past due'!$F$74</f>
        <v>Past due but not impaired</v>
      </c>
      <c r="G298" s="484">
        <f>INDEX('Financial Assets past due'!$B$73:$C$93,MATCH('Direct validations'!E298,'Financial Assets past due'!$C$73:$C$93,0),1)</f>
        <v>8</v>
      </c>
      <c r="H298" s="484" t="str">
        <f>HLOOKUP(F298,'Financial Assets past due'!$B$74:$I$76,3,FALSE)</f>
        <v>Q</v>
      </c>
      <c r="I298" s="485">
        <f>INDEX('Financial Assets past due'!$B$73:$I$93,MATCH('Direct validations'!G298,'Financial Assets past due'!$B$73:$B$93,0),MATCH('Direct validations'!H298,'Financial Assets past due'!$B$76:$I$76,0))</f>
        <v>0</v>
      </c>
      <c r="J298" s="485">
        <f>INDEX('Financial Assets past due'!$K$73:$R$93,MATCH('Direct validations'!G298,'Financial Assets past due'!$K$73:$K$93,0),MATCH('Direct validations'!H298,'Financial Assets past due'!$K$76:$R$76,0))</f>
        <v>0</v>
      </c>
      <c r="K298" s="493" t="s">
        <v>160</v>
      </c>
      <c r="L298" s="481" t="str">
        <f>'Age analysis of past due no imp'!$C$81</f>
        <v>Syndicate loan to Central Fund</v>
      </c>
      <c r="M298" s="481" t="str">
        <f>'Age analysis of past due no imp'!$I$71</f>
        <v>Total</v>
      </c>
      <c r="N298" s="481">
        <v>8</v>
      </c>
      <c r="O298" s="481" t="str">
        <f>HLOOKUP(M298,'Age analysis of past due no imp'!$B$71:$I$73,3,FALSE)</f>
        <v>T</v>
      </c>
      <c r="P298" s="485">
        <f>INDEX('Age analysis of past due no imp'!$B$70:$I$90,MATCH('Direct validations'!N298,'Age analysis of past due no imp'!$B$70:$B$90,0),MATCH('Direct validations'!O298,'Age analysis of past due no imp'!$B$73:$I$73,0))</f>
        <v>0</v>
      </c>
      <c r="Q298" s="485">
        <f>INDEX('Age analysis of past due no imp'!$K$70:$R$90,MATCH('Direct validations'!N298,'Age analysis of past due no imp'!$K$70:$K$90,0),MATCH('Direct validations'!O298,'Age analysis of past due no imp'!$K$73:$R$73,0))</f>
        <v>0</v>
      </c>
      <c r="R298" s="482" t="str">
        <f t="shared" si="104"/>
        <v>Pass</v>
      </c>
      <c r="S298" s="494" t="str">
        <f t="shared" si="105"/>
        <v>Pass</v>
      </c>
      <c r="T298" s="482" t="s">
        <v>69</v>
      </c>
      <c r="U298" s="482">
        <f t="shared" si="106"/>
        <v>0</v>
      </c>
      <c r="V298" s="494">
        <f t="shared" si="106"/>
        <v>0</v>
      </c>
    </row>
    <row r="299" spans="4:22" ht="15" x14ac:dyDescent="0.25">
      <c r="D299" s="497" t="s">
        <v>159</v>
      </c>
      <c r="E299" s="482" t="str">
        <f>'Financial Assets past due'!$C$108</f>
        <v>Other investments</v>
      </c>
      <c r="F299" s="482" t="str">
        <f>'Financial Assets past due'!$F$97</f>
        <v>Past due but not impaired</v>
      </c>
      <c r="G299" s="484">
        <f>INDEX('Financial Assets past due'!$B$96:$C$116,MATCH('Direct validations'!E299,'Financial Assets past due'!$C$96:$C$116,0),1)</f>
        <v>8</v>
      </c>
      <c r="H299" s="484" t="str">
        <f>HLOOKUP(F299,'Financial Assets past due'!$B$97:$I$99,3,FALSE)</f>
        <v>V</v>
      </c>
      <c r="I299" s="485">
        <f>INDEX('Financial Assets past due'!$B$96:$I$116,MATCH('Direct validations'!G299,'Financial Assets past due'!$B$96:$B$116,0),MATCH('Direct validations'!H299,'Financial Assets past due'!$B$99:$I$99,0))</f>
        <v>0</v>
      </c>
      <c r="J299" s="485">
        <f>INDEX('Financial Assets past due'!$K$96:$R$116,MATCH('Direct validations'!G299,'Financial Assets past due'!$K$96:$K$116,0),MATCH('Direct validations'!H299,'Financial Assets past due'!$K$99:$R$99,0))</f>
        <v>0</v>
      </c>
      <c r="K299" s="493" t="s">
        <v>160</v>
      </c>
      <c r="L299" s="481" t="str">
        <f>'Age analysis of past due no imp'!$C$103</f>
        <v>Syndicate loan to Central Fund</v>
      </c>
      <c r="M299" s="481" t="str">
        <f>'Age analysis of past due no imp'!$I$93</f>
        <v>Total</v>
      </c>
      <c r="N299" s="481">
        <v>8</v>
      </c>
      <c r="O299" s="481" t="str">
        <f>HLOOKUP(M299,'Age analysis of past due no imp'!$B$93:$I$95,3,FALSE)</f>
        <v>Y</v>
      </c>
      <c r="P299" s="485">
        <f>INDEX('Age analysis of past due no imp'!$B$92:$I$112,MATCH('Direct validations'!N299,'Age analysis of past due no imp'!$B$92:$B$112,0),MATCH('Direct validations'!O299,'Age analysis of past due no imp'!$B$95:$I$95,0))</f>
        <v>0</v>
      </c>
      <c r="Q299" s="485">
        <f>INDEX('Age analysis of past due no imp'!$K$92:$R$112,MATCH('Direct validations'!N299,'Age analysis of past due no imp'!$K$92:$K$112,0),MATCH('Direct validations'!O299,'Age analysis of past due no imp'!$K$95:$R$95,0))</f>
        <v>0</v>
      </c>
      <c r="R299" s="482" t="str">
        <f t="shared" si="104"/>
        <v>Pass</v>
      </c>
      <c r="S299" s="494" t="str">
        <f t="shared" si="105"/>
        <v>Pass</v>
      </c>
      <c r="T299" s="482" t="s">
        <v>69</v>
      </c>
      <c r="U299" s="482">
        <f t="shared" si="106"/>
        <v>0</v>
      </c>
      <c r="V299" s="494">
        <f t="shared" si="106"/>
        <v>0</v>
      </c>
    </row>
    <row r="300" spans="4:22" ht="15" x14ac:dyDescent="0.25">
      <c r="D300" s="497" t="s">
        <v>159</v>
      </c>
      <c r="E300" s="482" t="str">
        <f>'Financial Assets past due'!$C$131</f>
        <v>Other investments</v>
      </c>
      <c r="F300" s="482" t="str">
        <f>'Financial Assets past due'!$F$120</f>
        <v>Past due but not impaired</v>
      </c>
      <c r="G300" s="484">
        <f>INDEX('Financial Assets past due'!$B$119:$C$139,MATCH('Direct validations'!E300,'Financial Assets past due'!$C$119:$C$139,0),1)</f>
        <v>8</v>
      </c>
      <c r="H300" s="484" t="str">
        <f>HLOOKUP(F300,'Financial Assets past due'!$B$120:$I$122,3,FALSE)</f>
        <v>AA</v>
      </c>
      <c r="I300" s="485">
        <f>INDEX('Financial Assets past due'!$B$119:$I$139,MATCH('Direct validations'!G300,'Financial Assets past due'!$B$119:$B$139,0),MATCH('Direct validations'!H300,'Financial Assets past due'!$B$122:$I$122,0))</f>
        <v>0</v>
      </c>
      <c r="J300" s="485">
        <f>INDEX('Financial Assets past due'!$K$119:$R$139,MATCH('Direct validations'!G300,'Financial Assets past due'!$K$119:$K$139,0),MATCH('Direct validations'!H300,'Financial Assets past due'!$K$122:$R$122,0))</f>
        <v>0</v>
      </c>
      <c r="K300" s="493" t="s">
        <v>160</v>
      </c>
      <c r="L300" s="481" t="str">
        <f>'Age analysis of past due no imp'!$C$125</f>
        <v>Syndicate loan to Central Fund</v>
      </c>
      <c r="M300" s="481" t="str">
        <f>'Age analysis of past due no imp'!$I$115</f>
        <v>Total</v>
      </c>
      <c r="N300" s="481">
        <v>8</v>
      </c>
      <c r="O300" s="481" t="str">
        <f>HLOOKUP(M300,'Age analysis of past due no imp'!$B$115:$I$117,3,FALSE)</f>
        <v>AD</v>
      </c>
      <c r="P300" s="485">
        <f>INDEX('Age analysis of past due no imp'!$B$114:$I$134,MATCH('Direct validations'!N300,'Age analysis of past due no imp'!$B$114:$B$134,0),MATCH('Direct validations'!O300,'Age analysis of past due no imp'!$B$117:$I$117,0))</f>
        <v>0</v>
      </c>
      <c r="Q300" s="485">
        <f>INDEX('Age analysis of past due no imp'!$K$114:$R$134,MATCH('Direct validations'!N300,'Age analysis of past due no imp'!$K$114:$K$134,0),MATCH('Direct validations'!O300,'Age analysis of past due no imp'!$K$117:$R$117,0))</f>
        <v>0</v>
      </c>
      <c r="R300" s="482" t="str">
        <f t="shared" si="104"/>
        <v>Pass</v>
      </c>
      <c r="S300" s="494" t="str">
        <f t="shared" si="105"/>
        <v>Pass</v>
      </c>
      <c r="T300" s="482" t="s">
        <v>69</v>
      </c>
      <c r="U300" s="482">
        <f t="shared" si="106"/>
        <v>0</v>
      </c>
      <c r="V300" s="494">
        <f t="shared" si="106"/>
        <v>0</v>
      </c>
    </row>
    <row r="301" spans="4:22" ht="15" x14ac:dyDescent="0.25">
      <c r="D301" s="497" t="s">
        <v>159</v>
      </c>
      <c r="E301" s="482" t="str">
        <f>'Financial Assets past due'!$C$154</f>
        <v>Other investments</v>
      </c>
      <c r="F301" s="482" t="str">
        <f>'Financial Assets past due'!$F$143</f>
        <v>Past due but not impaired</v>
      </c>
      <c r="G301" s="484">
        <f>INDEX('Financial Assets past due'!$B$142:$C$162,MATCH('Direct validations'!E301,'Financial Assets past due'!$C$142:$C$162,0),1)</f>
        <v>8</v>
      </c>
      <c r="H301" s="484" t="str">
        <f>HLOOKUP(F301,'Financial Assets past due'!$B$143:$I$145,3,FALSE)</f>
        <v>AF</v>
      </c>
      <c r="I301" s="485">
        <f>INDEX('Financial Assets past due'!$B$142:$I$162,MATCH('Direct validations'!G301,'Financial Assets past due'!$B$142:$B$162,0),MATCH('Direct validations'!H301,'Financial Assets past due'!$B$145:$I$145,0))</f>
        <v>0</v>
      </c>
      <c r="J301" s="485">
        <f>INDEX('Financial Assets past due'!$K$142:$R$162,MATCH('Direct validations'!G301,'Financial Assets past due'!$K$142:$K$162,0),MATCH('Direct validations'!H301,'Financial Assets past due'!$K$145:$R$145,0))</f>
        <v>0</v>
      </c>
      <c r="K301" s="493" t="s">
        <v>160</v>
      </c>
      <c r="L301" s="481" t="str">
        <f>'Age analysis of past due no imp'!$C$147</f>
        <v>Syndicate loan to Central Fund</v>
      </c>
      <c r="M301" s="481" t="str">
        <f>'Age analysis of past due no imp'!$I$137</f>
        <v>Total</v>
      </c>
      <c r="N301" s="481">
        <v>8</v>
      </c>
      <c r="O301" s="481" t="str">
        <f>HLOOKUP(M301,'Age analysis of past due no imp'!$B$137:$I$139,3,FALSE)</f>
        <v>AI</v>
      </c>
      <c r="P301" s="485">
        <f>INDEX('Age analysis of past due no imp'!$B$136:$I$156,MATCH('Direct validations'!N301,'Age analysis of past due no imp'!$B$136:$B$156,0),MATCH('Direct validations'!O301,'Age analysis of past due no imp'!$B$139:$I$139,0))</f>
        <v>0</v>
      </c>
      <c r="Q301" s="485">
        <f>INDEX('Age analysis of past due no imp'!$K$136:$R$156,MATCH('Direct validations'!N301,'Age analysis of past due no imp'!$K$136:$K$156,0),MATCH('Direct validations'!O301,'Age analysis of past due no imp'!$K$139:$R$139,0))</f>
        <v>0</v>
      </c>
      <c r="R301" s="482" t="str">
        <f t="shared" si="104"/>
        <v>Pass</v>
      </c>
      <c r="S301" s="494" t="str">
        <f t="shared" si="105"/>
        <v>Pass</v>
      </c>
      <c r="T301" s="482" t="s">
        <v>69</v>
      </c>
      <c r="U301" s="482">
        <f t="shared" si="106"/>
        <v>0</v>
      </c>
      <c r="V301" s="494">
        <f t="shared" si="106"/>
        <v>0</v>
      </c>
    </row>
    <row r="302" spans="4:22" ht="15" x14ac:dyDescent="0.25">
      <c r="D302" s="497" t="s">
        <v>159</v>
      </c>
      <c r="E302" s="482" t="str">
        <f>'Financial Assets past due'!$C$177</f>
        <v>Other investments</v>
      </c>
      <c r="F302" s="482" t="str">
        <f>'Financial Assets past due'!$F$166</f>
        <v>Past due but not impaired</v>
      </c>
      <c r="G302" s="484">
        <f>INDEX('Financial Assets past due'!$B$165:$C$185,MATCH('Direct validations'!E302,'Financial Assets past due'!$C$165:$C$185,0),1)</f>
        <v>8</v>
      </c>
      <c r="H302" s="484" t="str">
        <f>HLOOKUP(F302,'Financial Assets past due'!$B$166:$I$168,3,FALSE)</f>
        <v>AK</v>
      </c>
      <c r="I302" s="485">
        <f>INDEX('Financial Assets past due'!$B$165:$I$185,MATCH('Direct validations'!G302,'Financial Assets past due'!$B$165:$B$185,0),MATCH('Direct validations'!H302,'Financial Assets past due'!$B$168:$I$168,0))</f>
        <v>0</v>
      </c>
      <c r="J302" s="485">
        <f>INDEX('Financial Assets past due'!$K$165:$R$185,MATCH('Direct validations'!G302,'Financial Assets past due'!$K$165:$K$185,0),MATCH('Direct validations'!H302,'Financial Assets past due'!$K$168:$R$168,0))</f>
        <v>0</v>
      </c>
      <c r="K302" s="493" t="s">
        <v>160</v>
      </c>
      <c r="L302" s="481" t="str">
        <f>'Age analysis of past due no imp'!$C$169</f>
        <v>Syndicate loan to Central Fund</v>
      </c>
      <c r="M302" s="481" t="str">
        <f>'Age analysis of past due no imp'!$I$159</f>
        <v>Total</v>
      </c>
      <c r="N302" s="481">
        <v>8</v>
      </c>
      <c r="O302" s="481" t="str">
        <f>HLOOKUP(M302,'Age analysis of past due no imp'!$B$159:$I$161,3,FALSE)</f>
        <v>AN</v>
      </c>
      <c r="P302" s="485">
        <f>INDEX('Age analysis of past due no imp'!$B$158:$I$178,MATCH('Direct validations'!N302,'Age analysis of past due no imp'!$B$158:$B$178,0),MATCH('Direct validations'!O302,'Age analysis of past due no imp'!$B$161:$I$161,0))</f>
        <v>0</v>
      </c>
      <c r="Q302" s="485">
        <f>INDEX('Age analysis of past due no imp'!$K$158:$R$178,MATCH('Direct validations'!N302,'Age analysis of past due no imp'!$K$158:$K$178,0),MATCH('Direct validations'!O302,'Age analysis of past due no imp'!$K$161:$R$161,0))</f>
        <v>0</v>
      </c>
      <c r="R302" s="482" t="str">
        <f t="shared" si="104"/>
        <v>Pass</v>
      </c>
      <c r="S302" s="494" t="str">
        <f t="shared" si="105"/>
        <v>Pass</v>
      </c>
      <c r="T302" s="482" t="s">
        <v>69</v>
      </c>
      <c r="U302" s="482">
        <f t="shared" si="106"/>
        <v>0</v>
      </c>
      <c r="V302" s="494">
        <f t="shared" si="106"/>
        <v>0</v>
      </c>
    </row>
    <row r="303" spans="4:22" x14ac:dyDescent="0.2">
      <c r="D303" s="490"/>
      <c r="I303" s="485"/>
      <c r="J303" s="485"/>
      <c r="P303" s="485"/>
      <c r="Q303" s="485"/>
      <c r="R303" s="482"/>
      <c r="S303" s="494"/>
      <c r="U303" s="482"/>
      <c r="V303" s="494"/>
    </row>
    <row r="304" spans="4:22" ht="15" x14ac:dyDescent="0.25">
      <c r="D304" s="497" t="s">
        <v>159</v>
      </c>
      <c r="E304" s="482" t="str">
        <f>'Financial Assets past due'!$C$17</f>
        <v>Deposits with ceding undertakings</v>
      </c>
      <c r="F304" s="482" t="str">
        <f>'Financial Assets past due'!$F$5</f>
        <v>Past due but not impaired</v>
      </c>
      <c r="G304" s="484">
        <f>INDEX('Financial Assets past due'!$B$4:$C$24,MATCH('Direct validations'!E304,'Financial Assets past due'!$C$4:$C$24,0),1)</f>
        <v>9</v>
      </c>
      <c r="H304" s="484" t="str">
        <f>HLOOKUP(F304,'Financial Assets past due'!$B$5:$I$7,3,FALSE)</f>
        <v>B</v>
      </c>
      <c r="I304" s="485">
        <f>INDEX('Financial Assets past due'!$B$4:$I$24,MATCH('Direct validations'!G304,'Financial Assets past due'!$B$4:$B$24,0),MATCH('Direct validations'!H304,'Financial Assets past due'!$B$7:$I$7,0))</f>
        <v>0</v>
      </c>
      <c r="J304" s="485">
        <f>INDEX('Financial Assets past due'!$K$4:R$24,MATCH('Direct validations'!G304,'Financial Assets past due'!$K$4:$K$24,0),MATCH('Direct validations'!H304,'Financial Assets past due'!$K$7:$R$7,0))</f>
        <v>0</v>
      </c>
      <c r="K304" s="493" t="s">
        <v>160</v>
      </c>
      <c r="L304" s="481" t="str">
        <f>'Age analysis of past due no imp'!$C$17</f>
        <v>Deposits with ceding undertakings</v>
      </c>
      <c r="M304" s="481" t="str">
        <f>'Age analysis of past due no imp'!$I$5</f>
        <v>Total</v>
      </c>
      <c r="N304" s="481">
        <f>INDEX('Age analysis of past due no imp'!$B$4:$C$24,MATCH('Direct validations'!L304,'Age analysis of past due no imp'!$C$4:$C$24,0),1)</f>
        <v>9</v>
      </c>
      <c r="O304" s="481" t="str">
        <f>HLOOKUP(M304,'Age analysis of past due no imp'!$B$5:$I$7,3,FALSE)</f>
        <v>E</v>
      </c>
      <c r="P304" s="485">
        <f>INDEX('Age analysis of past due no imp'!$B$4:$I$24,MATCH('Direct validations'!N304,'Age analysis of past due no imp'!$B$4:$B$24,0),MATCH('Direct validations'!O304,'Age analysis of past due no imp'!$B$7:$I$7,0))</f>
        <v>0</v>
      </c>
      <c r="Q304" s="485">
        <f>INDEX('Age analysis of past due no imp'!$K$4:$R$24,MATCH('Direct validations'!N304,'Age analysis of past due no imp'!$K$4:$K$24,0),MATCH('Direct validations'!O304,'Age analysis of past due no imp'!$K$7:$R$7,0))</f>
        <v>0</v>
      </c>
      <c r="R304" s="482" t="str">
        <f t="shared" ref="R304:R311" si="107">IF($T304="No",IF(I304=P304,"Pass","Fail"),IF(I304+P304=0,"Pass","Fail"))</f>
        <v>Pass</v>
      </c>
      <c r="S304" s="494" t="str">
        <f t="shared" ref="S304:S311" si="108">IF($T304="No",IF(J304=Q304,"Pass","Fail"),IF(J304+Q304=0,"Pass","Fail"))</f>
        <v>Pass</v>
      </c>
      <c r="T304" s="482" t="s">
        <v>69</v>
      </c>
      <c r="U304" s="482">
        <f t="shared" ref="U304:V311" si="109">IF(R304="Pass",0,1)</f>
        <v>0</v>
      </c>
      <c r="V304" s="494">
        <f t="shared" si="109"/>
        <v>0</v>
      </c>
    </row>
    <row r="305" spans="4:22" ht="15" x14ac:dyDescent="0.25">
      <c r="D305" s="497" t="s">
        <v>159</v>
      </c>
      <c r="E305" s="482" t="str">
        <f>'Financial Assets past due'!$C$40</f>
        <v>Deposits with ceding undertakings</v>
      </c>
      <c r="F305" s="482" t="str">
        <f>'Financial Assets past due'!$F$28</f>
        <v>Past due but not impaired</v>
      </c>
      <c r="G305" s="484">
        <f>INDEX('Financial Assets past due'!$B$27:$C$47,MATCH('Direct validations'!E305,'Financial Assets past due'!$C$27:$C$47,0),1)</f>
        <v>9</v>
      </c>
      <c r="H305" s="484" t="str">
        <f>HLOOKUP(F305,'Financial Assets past due'!$B$28:$I$30,3,FALSE)</f>
        <v>G</v>
      </c>
      <c r="I305" s="485">
        <f>INDEX('Financial Assets past due'!$B$27:$I$47,MATCH('Direct validations'!G305,'Financial Assets past due'!$B$27:$B$47,0),MATCH('Direct validations'!H305,'Financial Assets past due'!$B$30:$I$30,0))</f>
        <v>0</v>
      </c>
      <c r="J305" s="485">
        <f>INDEX('Financial Assets past due'!$K$27:$R$47,MATCH('Direct validations'!G305,'Financial Assets past due'!$K$27:$K$47,0),MATCH('Direct validations'!H305,'Financial Assets past due'!$K$30:$R$30,0))</f>
        <v>0</v>
      </c>
      <c r="K305" s="493" t="s">
        <v>160</v>
      </c>
      <c r="L305" s="481" t="str">
        <f>'Age analysis of past due no imp'!$C$39</f>
        <v>Deposits with ceding undertakings</v>
      </c>
      <c r="M305" s="481" t="str">
        <f>'Age analysis of past due no imp'!$I$27</f>
        <v>Total</v>
      </c>
      <c r="N305" s="481">
        <f>INDEX('Age analysis of past due no imp'!$B$26:$C$46,MATCH('Direct validations'!L305,'Age analysis of past due no imp'!$C$26:$C$46,0),1)</f>
        <v>9</v>
      </c>
      <c r="O305" s="481" t="str">
        <f>HLOOKUP(M305,'Age analysis of past due no imp'!$B$27:$I$29,3,FALSE)</f>
        <v>J</v>
      </c>
      <c r="P305" s="485">
        <f>INDEX('Age analysis of past due no imp'!$B$26:$I$46,MATCH('Direct validations'!N305,'Age analysis of past due no imp'!$B$26:$B$46,0),MATCH('Direct validations'!O305,'Age analysis of past due no imp'!$B$29:$I$29,0))</f>
        <v>0</v>
      </c>
      <c r="Q305" s="485">
        <f>INDEX('Age analysis of past due no imp'!$K$26:$R$46,MATCH('Direct validations'!N305,'Age analysis of past due no imp'!$K$26:$K$46,0),MATCH('Direct validations'!O305,'Age analysis of past due no imp'!$K$29:$R$29,0))</f>
        <v>0</v>
      </c>
      <c r="R305" s="482" t="str">
        <f t="shared" si="107"/>
        <v>Pass</v>
      </c>
      <c r="S305" s="494" t="str">
        <f t="shared" si="108"/>
        <v>Pass</v>
      </c>
      <c r="T305" s="482" t="s">
        <v>69</v>
      </c>
      <c r="U305" s="482">
        <f t="shared" si="109"/>
        <v>0</v>
      </c>
      <c r="V305" s="494">
        <f t="shared" si="109"/>
        <v>0</v>
      </c>
    </row>
    <row r="306" spans="4:22" ht="15" x14ac:dyDescent="0.25">
      <c r="D306" s="497" t="s">
        <v>159</v>
      </c>
      <c r="E306" s="482" t="str">
        <f>'Financial Assets past due'!$C$63</f>
        <v>Deposits with ceding undertakings</v>
      </c>
      <c r="F306" s="482" t="str">
        <f>'Financial Assets past due'!$F$51</f>
        <v>Past due but not impaired</v>
      </c>
      <c r="G306" s="484">
        <f>INDEX('Financial Assets past due'!$B$50:$C$70,MATCH('Direct validations'!E306,'Financial Assets past due'!$C$50:$C$70,0),1)</f>
        <v>9</v>
      </c>
      <c r="H306" s="484" t="str">
        <f>HLOOKUP(F306,'Financial Assets past due'!$B$51:$I$53,3,FALSE)</f>
        <v>L</v>
      </c>
      <c r="I306" s="485">
        <f>INDEX('Financial Assets past due'!$B$50:$I$70,MATCH('Direct validations'!G306,'Financial Assets past due'!$B$50:$B$70,0),MATCH('Direct validations'!H306,'Financial Assets past due'!$B$53:$I$53,0))</f>
        <v>0</v>
      </c>
      <c r="J306" s="485">
        <f>INDEX('Financial Assets past due'!$K$50:$R$70,MATCH('Direct validations'!G306,'Financial Assets past due'!$K$50:$K$70,0),MATCH('Direct validations'!H306,'Financial Assets past due'!$K$53:$R$53,0))</f>
        <v>0</v>
      </c>
      <c r="K306" s="493" t="s">
        <v>160</v>
      </c>
      <c r="L306" s="481" t="str">
        <f>'Age analysis of past due no imp'!$C$61</f>
        <v>Deposits with ceding undertakings</v>
      </c>
      <c r="M306" s="481" t="str">
        <f>'Age analysis of past due no imp'!$I$49</f>
        <v>Total</v>
      </c>
      <c r="N306" s="481">
        <f>INDEX('Age analysis of past due no imp'!$B$48:$C$68,MATCH('Direct validations'!L306,'Age analysis of past due no imp'!$C$48:$C$68,0),1)</f>
        <v>9</v>
      </c>
      <c r="O306" s="481" t="str">
        <f>HLOOKUP(M306,'Age analysis of past due no imp'!$B$49:$I$51,3,FALSE)</f>
        <v>O</v>
      </c>
      <c r="P306" s="485">
        <f>INDEX('Age analysis of past due no imp'!$B$48:$I$68,MATCH('Direct validations'!N306,'Age analysis of past due no imp'!$B$48:$B$68,0),MATCH('Direct validations'!O306,'Age analysis of past due no imp'!$B$51:$I$51,0))</f>
        <v>0</v>
      </c>
      <c r="Q306" s="485">
        <f>INDEX('Age analysis of past due no imp'!$K$48:$R$68,MATCH('Direct validations'!N306,'Age analysis of past due no imp'!$K$48:$K$68,0),MATCH('Direct validations'!O306,'Age analysis of past due no imp'!$K$51:$R$51,0))</f>
        <v>0</v>
      </c>
      <c r="R306" s="482" t="str">
        <f t="shared" si="107"/>
        <v>Pass</v>
      </c>
      <c r="S306" s="494" t="str">
        <f t="shared" si="108"/>
        <v>Pass</v>
      </c>
      <c r="T306" s="482" t="s">
        <v>69</v>
      </c>
      <c r="U306" s="482">
        <f t="shared" si="109"/>
        <v>0</v>
      </c>
      <c r="V306" s="494">
        <f t="shared" si="109"/>
        <v>0</v>
      </c>
    </row>
    <row r="307" spans="4:22" ht="15" x14ac:dyDescent="0.25">
      <c r="D307" s="497" t="s">
        <v>159</v>
      </c>
      <c r="E307" s="482" t="str">
        <f>'Financial Assets past due'!$C$86</f>
        <v>Deposits with ceding undertakings</v>
      </c>
      <c r="F307" s="482" t="str">
        <f>'Financial Assets past due'!$F$74</f>
        <v>Past due but not impaired</v>
      </c>
      <c r="G307" s="484">
        <f>INDEX('Financial Assets past due'!$B$73:$C$93,MATCH('Direct validations'!E307,'Financial Assets past due'!$C$73:$C$93,0),1)</f>
        <v>9</v>
      </c>
      <c r="H307" s="484" t="str">
        <f>HLOOKUP(F307,'Financial Assets past due'!$B$74:$I$76,3,FALSE)</f>
        <v>Q</v>
      </c>
      <c r="I307" s="485">
        <f>INDEX('Financial Assets past due'!$B$73:$I$93,MATCH('Direct validations'!G307,'Financial Assets past due'!$B$73:$B$93,0),MATCH('Direct validations'!H307,'Financial Assets past due'!$B$76:$I$76,0))</f>
        <v>0</v>
      </c>
      <c r="J307" s="485">
        <f>INDEX('Financial Assets past due'!$K$73:$R$93,MATCH('Direct validations'!G307,'Financial Assets past due'!$K$73:$K$93,0),MATCH('Direct validations'!H307,'Financial Assets past due'!$K$76:$R$76,0))</f>
        <v>0</v>
      </c>
      <c r="K307" s="493" t="s">
        <v>160</v>
      </c>
      <c r="L307" s="481" t="str">
        <f>'Age analysis of past due no imp'!$C$83</f>
        <v>Deposits with ceding undertakings</v>
      </c>
      <c r="M307" s="481" t="str">
        <f>'Age analysis of past due no imp'!$I$71</f>
        <v>Total</v>
      </c>
      <c r="N307" s="481">
        <f>INDEX('Age analysis of past due no imp'!$B$70:$C$90,MATCH('Direct validations'!L307,'Age analysis of past due no imp'!$C$70:$C$90,0),1)</f>
        <v>9</v>
      </c>
      <c r="O307" s="481" t="str">
        <f>HLOOKUP(M307,'Age analysis of past due no imp'!$B$71:$I$73,3,FALSE)</f>
        <v>T</v>
      </c>
      <c r="P307" s="485">
        <f>INDEX('Age analysis of past due no imp'!$B$70:$I$90,MATCH('Direct validations'!N307,'Age analysis of past due no imp'!$B$70:$B$90,0),MATCH('Direct validations'!O307,'Age analysis of past due no imp'!$B$73:$I$73,0))</f>
        <v>0</v>
      </c>
      <c r="Q307" s="485">
        <f>INDEX('Age analysis of past due no imp'!$K$70:$R$90,MATCH('Direct validations'!N307,'Age analysis of past due no imp'!$K$70:$K$90,0),MATCH('Direct validations'!O307,'Age analysis of past due no imp'!$K$73:$R$73,0))</f>
        <v>0</v>
      </c>
      <c r="R307" s="482" t="str">
        <f t="shared" si="107"/>
        <v>Pass</v>
      </c>
      <c r="S307" s="494" t="str">
        <f t="shared" si="108"/>
        <v>Pass</v>
      </c>
      <c r="T307" s="482" t="s">
        <v>69</v>
      </c>
      <c r="U307" s="482">
        <f t="shared" si="109"/>
        <v>0</v>
      </c>
      <c r="V307" s="494">
        <f t="shared" si="109"/>
        <v>0</v>
      </c>
    </row>
    <row r="308" spans="4:22" ht="15" x14ac:dyDescent="0.25">
      <c r="D308" s="497" t="s">
        <v>159</v>
      </c>
      <c r="E308" s="482" t="str">
        <f>'Financial Assets past due'!$C$109</f>
        <v>Deposits with ceding undertakings</v>
      </c>
      <c r="F308" s="482" t="str">
        <f>'Financial Assets past due'!$F$97</f>
        <v>Past due but not impaired</v>
      </c>
      <c r="G308" s="484">
        <f>INDEX('Financial Assets past due'!$B$96:$C$116,MATCH('Direct validations'!E308,'Financial Assets past due'!$C$96:$C$116,0),1)</f>
        <v>9</v>
      </c>
      <c r="H308" s="484" t="str">
        <f>HLOOKUP(F308,'Financial Assets past due'!$B$97:$I$99,3,FALSE)</f>
        <v>V</v>
      </c>
      <c r="I308" s="485">
        <f>INDEX('Financial Assets past due'!$B$96:$I$116,MATCH('Direct validations'!G308,'Financial Assets past due'!$B$96:$B$116,0),MATCH('Direct validations'!H308,'Financial Assets past due'!$B$99:$I$99,0))</f>
        <v>0</v>
      </c>
      <c r="J308" s="485">
        <f>INDEX('Financial Assets past due'!$K$96:$R$116,MATCH('Direct validations'!G308,'Financial Assets past due'!$K$96:$K$116,0),MATCH('Direct validations'!H308,'Financial Assets past due'!$K$99:$R$99,0))</f>
        <v>0</v>
      </c>
      <c r="K308" s="493" t="s">
        <v>160</v>
      </c>
      <c r="L308" s="481" t="str">
        <f>'Age analysis of past due no imp'!$C$105</f>
        <v>Deposits with ceding undertakings</v>
      </c>
      <c r="M308" s="481" t="str">
        <f>'Age analysis of past due no imp'!$I$93</f>
        <v>Total</v>
      </c>
      <c r="N308" s="481">
        <f>INDEX('Age analysis of past due no imp'!$B$92:$C$112,MATCH('Direct validations'!L308,'Age analysis of past due no imp'!$C$92:$C$112,0),1)</f>
        <v>9</v>
      </c>
      <c r="O308" s="481" t="str">
        <f>HLOOKUP(M308,'Age analysis of past due no imp'!$B$93:$I$95,3,FALSE)</f>
        <v>Y</v>
      </c>
      <c r="P308" s="485">
        <f>INDEX('Age analysis of past due no imp'!$B$92:$I$112,MATCH('Direct validations'!N308,'Age analysis of past due no imp'!$B$92:$B$112,0),MATCH('Direct validations'!O308,'Age analysis of past due no imp'!$B$95:$I$95,0))</f>
        <v>0</v>
      </c>
      <c r="Q308" s="485">
        <f>INDEX('Age analysis of past due no imp'!$K$92:$R$112,MATCH('Direct validations'!N308,'Age analysis of past due no imp'!$K$92:$K$112,0),MATCH('Direct validations'!O308,'Age analysis of past due no imp'!$K$95:$R$95,0))</f>
        <v>0</v>
      </c>
      <c r="R308" s="482" t="str">
        <f t="shared" si="107"/>
        <v>Pass</v>
      </c>
      <c r="S308" s="494" t="str">
        <f t="shared" si="108"/>
        <v>Pass</v>
      </c>
      <c r="T308" s="482" t="s">
        <v>69</v>
      </c>
      <c r="U308" s="482">
        <f t="shared" si="109"/>
        <v>0</v>
      </c>
      <c r="V308" s="494">
        <f t="shared" si="109"/>
        <v>0</v>
      </c>
    </row>
    <row r="309" spans="4:22" ht="15" x14ac:dyDescent="0.25">
      <c r="D309" s="497" t="s">
        <v>159</v>
      </c>
      <c r="E309" s="482" t="str">
        <f>'Financial Assets past due'!$C$132</f>
        <v>Deposits with ceding undertakings</v>
      </c>
      <c r="F309" s="482" t="str">
        <f>'Financial Assets past due'!$F$120</f>
        <v>Past due but not impaired</v>
      </c>
      <c r="G309" s="484">
        <f>INDEX('Financial Assets past due'!$B$119:$C$139,MATCH('Direct validations'!E309,'Financial Assets past due'!$C$119:$C$139,0),1)</f>
        <v>9</v>
      </c>
      <c r="H309" s="484" t="str">
        <f>HLOOKUP(F309,'Financial Assets past due'!$B$120:$I$122,3,FALSE)</f>
        <v>AA</v>
      </c>
      <c r="I309" s="485">
        <f>INDEX('Financial Assets past due'!$B$119:$I$139,MATCH('Direct validations'!G309,'Financial Assets past due'!$B$119:$B$139,0),MATCH('Direct validations'!H309,'Financial Assets past due'!$B$122:$I$122,0))</f>
        <v>0</v>
      </c>
      <c r="J309" s="485">
        <f>INDEX('Financial Assets past due'!$K$119:$R$139,MATCH('Direct validations'!G309,'Financial Assets past due'!$K$119:$K$139,0),MATCH('Direct validations'!H309,'Financial Assets past due'!$K$122:$R$122,0))</f>
        <v>0</v>
      </c>
      <c r="K309" s="493" t="s">
        <v>160</v>
      </c>
      <c r="L309" s="481" t="str">
        <f>'Age analysis of past due no imp'!$C$127</f>
        <v>Deposits with ceding undertakings</v>
      </c>
      <c r="M309" s="481" t="str">
        <f>'Age analysis of past due no imp'!$I$115</f>
        <v>Total</v>
      </c>
      <c r="N309" s="481">
        <f>INDEX('Age analysis of past due no imp'!$B$114:$C$134,MATCH('Direct validations'!L309,'Age analysis of past due no imp'!$C$114:$C$134,0),1)</f>
        <v>9</v>
      </c>
      <c r="O309" s="481" t="str">
        <f>HLOOKUP(M309,'Age analysis of past due no imp'!$B$115:$I$117,3,FALSE)</f>
        <v>AD</v>
      </c>
      <c r="P309" s="485">
        <f>INDEX('Age analysis of past due no imp'!$B$114:$I$134,MATCH('Direct validations'!N309,'Age analysis of past due no imp'!$B$114:$B$134,0),MATCH('Direct validations'!O309,'Age analysis of past due no imp'!$B$117:$I$117,0))</f>
        <v>0</v>
      </c>
      <c r="Q309" s="485">
        <f>INDEX('Age analysis of past due no imp'!$K$114:$R$134,MATCH('Direct validations'!N309,'Age analysis of past due no imp'!$K$114:$K$134,0),MATCH('Direct validations'!O309,'Age analysis of past due no imp'!$K$117:$R$117,0))</f>
        <v>0</v>
      </c>
      <c r="R309" s="482" t="str">
        <f t="shared" si="107"/>
        <v>Pass</v>
      </c>
      <c r="S309" s="494" t="str">
        <f t="shared" si="108"/>
        <v>Pass</v>
      </c>
      <c r="T309" s="482" t="s">
        <v>69</v>
      </c>
      <c r="U309" s="482">
        <f t="shared" si="109"/>
        <v>0</v>
      </c>
      <c r="V309" s="494">
        <f t="shared" si="109"/>
        <v>0</v>
      </c>
    </row>
    <row r="310" spans="4:22" ht="15" x14ac:dyDescent="0.25">
      <c r="D310" s="497" t="s">
        <v>159</v>
      </c>
      <c r="E310" s="482" t="str">
        <f>'Financial Assets past due'!$C$155</f>
        <v>Deposits with ceding undertakings</v>
      </c>
      <c r="F310" s="482" t="str">
        <f>'Financial Assets past due'!$F$143</f>
        <v>Past due but not impaired</v>
      </c>
      <c r="G310" s="484">
        <f>INDEX('Financial Assets past due'!$B$142:$C$162,MATCH('Direct validations'!E310,'Financial Assets past due'!$C$142:$C$162,0),1)</f>
        <v>9</v>
      </c>
      <c r="H310" s="484" t="str">
        <f>HLOOKUP(F310,'Financial Assets past due'!$B$143:$I$145,3,FALSE)</f>
        <v>AF</v>
      </c>
      <c r="I310" s="485">
        <f>INDEX('Financial Assets past due'!$B$142:$I$162,MATCH('Direct validations'!G310,'Financial Assets past due'!$B$142:$B$162,0),MATCH('Direct validations'!H310,'Financial Assets past due'!$B$145:$I$145,0))</f>
        <v>0</v>
      </c>
      <c r="J310" s="485">
        <f>INDEX('Financial Assets past due'!$K$142:$R$162,MATCH('Direct validations'!G310,'Financial Assets past due'!$K$142:$K$162,0),MATCH('Direct validations'!H310,'Financial Assets past due'!$K$145:$R$145,0))</f>
        <v>0</v>
      </c>
      <c r="K310" s="493" t="s">
        <v>160</v>
      </c>
      <c r="L310" s="481" t="str">
        <f>'Age analysis of past due no imp'!$C$149</f>
        <v>Deposits with ceding undertakings</v>
      </c>
      <c r="M310" s="481" t="str">
        <f>'Age analysis of past due no imp'!$I$137</f>
        <v>Total</v>
      </c>
      <c r="N310" s="481">
        <f>INDEX('Age analysis of past due no imp'!$B$136:$C$156,MATCH('Direct validations'!L310,'Age analysis of past due no imp'!$C$136:$C$156,0),1)</f>
        <v>9</v>
      </c>
      <c r="O310" s="481" t="str">
        <f>HLOOKUP(M310,'Age analysis of past due no imp'!$B$137:$I$139,3,FALSE)</f>
        <v>AI</v>
      </c>
      <c r="P310" s="485">
        <f>INDEX('Age analysis of past due no imp'!$B$136:$I$156,MATCH('Direct validations'!N310,'Age analysis of past due no imp'!$B$136:$B$156,0),MATCH('Direct validations'!O310,'Age analysis of past due no imp'!$B$139:$I$139,0))</f>
        <v>0</v>
      </c>
      <c r="Q310" s="485">
        <f>INDEX('Age analysis of past due no imp'!$K$136:$R$156,MATCH('Direct validations'!N310,'Age analysis of past due no imp'!$K$136:$K$156,0),MATCH('Direct validations'!O310,'Age analysis of past due no imp'!$K$139:$R$139,0))</f>
        <v>0</v>
      </c>
      <c r="R310" s="482" t="str">
        <f t="shared" si="107"/>
        <v>Pass</v>
      </c>
      <c r="S310" s="494" t="str">
        <f t="shared" si="108"/>
        <v>Pass</v>
      </c>
      <c r="T310" s="482" t="s">
        <v>69</v>
      </c>
      <c r="U310" s="482">
        <f t="shared" si="109"/>
        <v>0</v>
      </c>
      <c r="V310" s="494">
        <f t="shared" si="109"/>
        <v>0</v>
      </c>
    </row>
    <row r="311" spans="4:22" ht="15" x14ac:dyDescent="0.25">
      <c r="D311" s="497" t="s">
        <v>159</v>
      </c>
      <c r="E311" s="482" t="str">
        <f>'Financial Assets past due'!$C$178</f>
        <v>Deposits with ceding undertakings</v>
      </c>
      <c r="F311" s="482" t="str">
        <f>'Financial Assets past due'!$F$166</f>
        <v>Past due but not impaired</v>
      </c>
      <c r="G311" s="484">
        <f>INDEX('Financial Assets past due'!$B$165:$C$185,MATCH('Direct validations'!E311,'Financial Assets past due'!$C$165:$C$185,0),1)</f>
        <v>9</v>
      </c>
      <c r="H311" s="484" t="str">
        <f>HLOOKUP(F311,'Financial Assets past due'!$B$166:$I$168,3,FALSE)</f>
        <v>AK</v>
      </c>
      <c r="I311" s="485">
        <f>INDEX('Financial Assets past due'!$B$165:$I$185,MATCH('Direct validations'!G311,'Financial Assets past due'!$B$165:$B$185,0),MATCH('Direct validations'!H311,'Financial Assets past due'!$B$168:$I$168,0))</f>
        <v>0</v>
      </c>
      <c r="J311" s="485">
        <f>INDEX('Financial Assets past due'!$K$165:$R$185,MATCH('Direct validations'!G311,'Financial Assets past due'!$K$165:$K$185,0),MATCH('Direct validations'!H311,'Financial Assets past due'!$K$168:$R$168,0))</f>
        <v>0</v>
      </c>
      <c r="K311" s="493" t="s">
        <v>160</v>
      </c>
      <c r="L311" s="481" t="str">
        <f>'Age analysis of past due no imp'!$C$171</f>
        <v>Deposits with ceding undertakings</v>
      </c>
      <c r="M311" s="481" t="str">
        <f>'Age analysis of past due no imp'!$I$159</f>
        <v>Total</v>
      </c>
      <c r="N311" s="481">
        <f>INDEX('Age analysis of past due no imp'!$B$158:$C$178,MATCH('Direct validations'!L311,'Age analysis of past due no imp'!$C$158:$C$178,0),1)</f>
        <v>9</v>
      </c>
      <c r="O311" s="481" t="str">
        <f>HLOOKUP(M311,'Age analysis of past due no imp'!$B$159:$I$161,3,FALSE)</f>
        <v>AN</v>
      </c>
      <c r="P311" s="485">
        <f>INDEX('Age analysis of past due no imp'!$B$158:$I$178,MATCH('Direct validations'!N311,'Age analysis of past due no imp'!$B$158:$B$178,0),MATCH('Direct validations'!O311,'Age analysis of past due no imp'!$B$161:$I$161,0))</f>
        <v>0</v>
      </c>
      <c r="Q311" s="485">
        <f>INDEX('Age analysis of past due no imp'!$K$158:$R$178,MATCH('Direct validations'!N311,'Age analysis of past due no imp'!$K$158:$K$178,0),MATCH('Direct validations'!O311,'Age analysis of past due no imp'!$K$161:$R$161,0))</f>
        <v>0</v>
      </c>
      <c r="R311" s="482" t="str">
        <f t="shared" si="107"/>
        <v>Pass</v>
      </c>
      <c r="S311" s="494" t="str">
        <f t="shared" si="108"/>
        <v>Pass</v>
      </c>
      <c r="T311" s="482" t="s">
        <v>69</v>
      </c>
      <c r="U311" s="482">
        <f t="shared" si="109"/>
        <v>0</v>
      </c>
      <c r="V311" s="494">
        <f t="shared" si="109"/>
        <v>0</v>
      </c>
    </row>
    <row r="312" spans="4:22" x14ac:dyDescent="0.2">
      <c r="D312" s="490"/>
      <c r="I312" s="485"/>
      <c r="J312" s="485"/>
      <c r="P312" s="485"/>
      <c r="Q312" s="485"/>
      <c r="R312" s="482"/>
      <c r="S312" s="494"/>
      <c r="U312" s="482"/>
      <c r="V312" s="494"/>
    </row>
    <row r="313" spans="4:22" ht="15" x14ac:dyDescent="0.25">
      <c r="D313" s="497" t="s">
        <v>159</v>
      </c>
      <c r="E313" s="482" t="str">
        <f>'Financial Assets past due'!$C$18</f>
        <v>Reinsurers’ share of claims outstanding</v>
      </c>
      <c r="F313" s="482" t="str">
        <f>'Financial Assets past due'!$F$5</f>
        <v>Past due but not impaired</v>
      </c>
      <c r="G313" s="484">
        <f>INDEX('Financial Assets past due'!$B$4:$C$24,MATCH('Direct validations'!E313,'Financial Assets past due'!$C$4:$C$24,0),1)</f>
        <v>10</v>
      </c>
      <c r="H313" s="484" t="str">
        <f>HLOOKUP(F313,'Financial Assets past due'!$B$5:$I$7,3,FALSE)</f>
        <v>B</v>
      </c>
      <c r="I313" s="485">
        <f>INDEX('Financial Assets past due'!$B$4:$I$24,MATCH('Direct validations'!G313,'Financial Assets past due'!$B$4:$B$24,0),MATCH('Direct validations'!H313,'Financial Assets past due'!$B$7:$I$7,0))</f>
        <v>0</v>
      </c>
      <c r="J313" s="485">
        <f>INDEX('Financial Assets past due'!$K$4:R$24,MATCH('Direct validations'!G313,'Financial Assets past due'!$K$4:$K$24,0),MATCH('Direct validations'!H313,'Financial Assets past due'!$K$7:$R$7,0))</f>
        <v>0</v>
      </c>
      <c r="K313" s="493" t="s">
        <v>160</v>
      </c>
      <c r="L313" s="481" t="str">
        <f>'Age analysis of past due no imp'!$C$18</f>
        <v>Reinsurers’ share of claims outstanding</v>
      </c>
      <c r="M313" s="481" t="str">
        <f>'Age analysis of past due no imp'!$I$5</f>
        <v>Total</v>
      </c>
      <c r="N313" s="481">
        <f>INDEX('Age analysis of past due no imp'!$B$4:$C$24,MATCH('Direct validations'!L313,'Age analysis of past due no imp'!$C$4:$C$24,0),1)</f>
        <v>10</v>
      </c>
      <c r="O313" s="481" t="str">
        <f>HLOOKUP(M313,'Age analysis of past due no imp'!$B$5:$I$7,3,FALSE)</f>
        <v>E</v>
      </c>
      <c r="P313" s="485">
        <f>INDEX('Age analysis of past due no imp'!$B$4:$I$24,MATCH('Direct validations'!N313,'Age analysis of past due no imp'!$B$4:$B$24,0),MATCH('Direct validations'!O313,'Age analysis of past due no imp'!$B$7:$I$7,0))</f>
        <v>0</v>
      </c>
      <c r="Q313" s="485">
        <f>INDEX('Age analysis of past due no imp'!$K$4:$R$24,MATCH('Direct validations'!N313,'Age analysis of past due no imp'!$K$4:$K$24,0),MATCH('Direct validations'!O313,'Age analysis of past due no imp'!$K$7:$R$7,0))</f>
        <v>0</v>
      </c>
      <c r="R313" s="482" t="str">
        <f t="shared" ref="R313:R320" si="110">IF($T313="No",IF(I313=P313,"Pass","Fail"),IF(I313+P313=0,"Pass","Fail"))</f>
        <v>Pass</v>
      </c>
      <c r="S313" s="494" t="str">
        <f t="shared" ref="S313:S320" si="111">IF($T313="No",IF(J313=Q313,"Pass","Fail"),IF(J313+Q313=0,"Pass","Fail"))</f>
        <v>Pass</v>
      </c>
      <c r="T313" s="482" t="s">
        <v>69</v>
      </c>
      <c r="U313" s="482">
        <f t="shared" ref="U313:V320" si="112">IF(R313="Pass",0,1)</f>
        <v>0</v>
      </c>
      <c r="V313" s="494">
        <f t="shared" si="112"/>
        <v>0</v>
      </c>
    </row>
    <row r="314" spans="4:22" ht="15" x14ac:dyDescent="0.25">
      <c r="D314" s="497" t="s">
        <v>159</v>
      </c>
      <c r="E314" s="482" t="str">
        <f>'Financial Assets past due'!$C$41</f>
        <v>Reinsurers’ share of claims outstanding</v>
      </c>
      <c r="F314" s="482" t="str">
        <f>'Financial Assets past due'!$F$28</f>
        <v>Past due but not impaired</v>
      </c>
      <c r="G314" s="484">
        <f>INDEX('Financial Assets past due'!$B$27:$C$47,MATCH('Direct validations'!E314,'Financial Assets past due'!$C$27:$C$47,0),1)</f>
        <v>10</v>
      </c>
      <c r="H314" s="484" t="str">
        <f>HLOOKUP(F314,'Financial Assets past due'!$B$28:$I$30,3,FALSE)</f>
        <v>G</v>
      </c>
      <c r="I314" s="485">
        <f>INDEX('Financial Assets past due'!$B$27:$I$47,MATCH('Direct validations'!G314,'Financial Assets past due'!$B$27:$B$47,0),MATCH('Direct validations'!H314,'Financial Assets past due'!$B$30:$I$30,0))</f>
        <v>0</v>
      </c>
      <c r="J314" s="485">
        <f>INDEX('Financial Assets past due'!$K$27:$R$47,MATCH('Direct validations'!G314,'Financial Assets past due'!$K$27:$K$47,0),MATCH('Direct validations'!H314,'Financial Assets past due'!$K$30:$R$30,0))</f>
        <v>0</v>
      </c>
      <c r="K314" s="493" t="s">
        <v>160</v>
      </c>
      <c r="L314" s="481" t="str">
        <f>'Age analysis of past due no imp'!$C$40</f>
        <v>Reinsurers’ share of claims outstanding</v>
      </c>
      <c r="M314" s="481" t="str">
        <f>'Age analysis of past due no imp'!$I$27</f>
        <v>Total</v>
      </c>
      <c r="N314" s="481">
        <f>INDEX('Age analysis of past due no imp'!$B$26:$C$46,MATCH('Direct validations'!L314,'Age analysis of past due no imp'!$C$26:$C$46,0),1)</f>
        <v>10</v>
      </c>
      <c r="O314" s="481" t="str">
        <f>HLOOKUP(M314,'Age analysis of past due no imp'!$B$27:$I$29,3,FALSE)</f>
        <v>J</v>
      </c>
      <c r="P314" s="485">
        <f>INDEX('Age analysis of past due no imp'!$B$26:$I$46,MATCH('Direct validations'!N314,'Age analysis of past due no imp'!$B$26:$B$46,0),MATCH('Direct validations'!O314,'Age analysis of past due no imp'!$B$29:$I$29,0))</f>
        <v>0</v>
      </c>
      <c r="Q314" s="485">
        <f>INDEX('Age analysis of past due no imp'!$K$26:$R$46,MATCH('Direct validations'!N314,'Age analysis of past due no imp'!$K$26:$K$46,0),MATCH('Direct validations'!O314,'Age analysis of past due no imp'!$K$29:$R$29,0))</f>
        <v>0</v>
      </c>
      <c r="R314" s="482" t="str">
        <f t="shared" si="110"/>
        <v>Pass</v>
      </c>
      <c r="S314" s="494" t="str">
        <f t="shared" si="111"/>
        <v>Pass</v>
      </c>
      <c r="T314" s="482" t="s">
        <v>69</v>
      </c>
      <c r="U314" s="482">
        <f t="shared" si="112"/>
        <v>0</v>
      </c>
      <c r="V314" s="494">
        <f t="shared" si="112"/>
        <v>0</v>
      </c>
    </row>
    <row r="315" spans="4:22" ht="15" x14ac:dyDescent="0.25">
      <c r="D315" s="497" t="s">
        <v>159</v>
      </c>
      <c r="E315" s="482" t="str">
        <f>'Financial Assets past due'!$C$64</f>
        <v>Reinsurers’ share of claims outstanding</v>
      </c>
      <c r="F315" s="482" t="str">
        <f>'Financial Assets past due'!$F$51</f>
        <v>Past due but not impaired</v>
      </c>
      <c r="G315" s="484">
        <f>INDEX('Financial Assets past due'!$B$50:$C$70,MATCH('Direct validations'!E315,'Financial Assets past due'!$C$50:$C$70,0),1)</f>
        <v>10</v>
      </c>
      <c r="H315" s="484" t="str">
        <f>HLOOKUP(F315,'Financial Assets past due'!$B$51:$I$53,3,FALSE)</f>
        <v>L</v>
      </c>
      <c r="I315" s="485">
        <f>INDEX('Financial Assets past due'!$B$50:$I$70,MATCH('Direct validations'!G315,'Financial Assets past due'!$B$50:$B$70,0),MATCH('Direct validations'!H315,'Financial Assets past due'!$B$53:$I$53,0))</f>
        <v>0</v>
      </c>
      <c r="J315" s="485">
        <f>INDEX('Financial Assets past due'!$K$50:$R$70,MATCH('Direct validations'!G315,'Financial Assets past due'!$K$50:$K$70,0),MATCH('Direct validations'!H315,'Financial Assets past due'!$K$53:$R$53,0))</f>
        <v>0</v>
      </c>
      <c r="K315" s="493" t="s">
        <v>160</v>
      </c>
      <c r="L315" s="481" t="str">
        <f>'Age analysis of past due no imp'!$C$62</f>
        <v>Reinsurers’ share of claims outstanding</v>
      </c>
      <c r="M315" s="481" t="str">
        <f>'Age analysis of past due no imp'!$I$49</f>
        <v>Total</v>
      </c>
      <c r="N315" s="481">
        <f>INDEX('Age analysis of past due no imp'!$B$48:$C$68,MATCH('Direct validations'!L315,'Age analysis of past due no imp'!$C$48:$C$68,0),1)</f>
        <v>10</v>
      </c>
      <c r="O315" s="481" t="str">
        <f>HLOOKUP(M315,'Age analysis of past due no imp'!$B$49:$I$51,3,FALSE)</f>
        <v>O</v>
      </c>
      <c r="P315" s="485">
        <f>INDEX('Age analysis of past due no imp'!$B$48:$I$68,MATCH('Direct validations'!N315,'Age analysis of past due no imp'!$B$48:$B$68,0),MATCH('Direct validations'!O315,'Age analysis of past due no imp'!$B$51:$I$51,0))</f>
        <v>0</v>
      </c>
      <c r="Q315" s="485">
        <f>INDEX('Age analysis of past due no imp'!$K$48:$R$68,MATCH('Direct validations'!N315,'Age analysis of past due no imp'!$K$48:$K$68,0),MATCH('Direct validations'!O315,'Age analysis of past due no imp'!$K$51:$R$51,0))</f>
        <v>0</v>
      </c>
      <c r="R315" s="482" t="str">
        <f t="shared" si="110"/>
        <v>Pass</v>
      </c>
      <c r="S315" s="494" t="str">
        <f t="shared" si="111"/>
        <v>Pass</v>
      </c>
      <c r="T315" s="482" t="s">
        <v>69</v>
      </c>
      <c r="U315" s="482">
        <f t="shared" si="112"/>
        <v>0</v>
      </c>
      <c r="V315" s="494">
        <f t="shared" si="112"/>
        <v>0</v>
      </c>
    </row>
    <row r="316" spans="4:22" ht="15" x14ac:dyDescent="0.25">
      <c r="D316" s="497" t="s">
        <v>159</v>
      </c>
      <c r="E316" s="482" t="str">
        <f>'Financial Assets past due'!$C$87</f>
        <v>Reinsurers’ share of claims outstanding</v>
      </c>
      <c r="F316" s="482" t="str">
        <f>'Financial Assets past due'!$F$74</f>
        <v>Past due but not impaired</v>
      </c>
      <c r="G316" s="484">
        <f>INDEX('Financial Assets past due'!$B$73:$C$93,MATCH('Direct validations'!E316,'Financial Assets past due'!$C$73:$C$93,0),1)</f>
        <v>10</v>
      </c>
      <c r="H316" s="484" t="str">
        <f>HLOOKUP(F316,'Financial Assets past due'!$B$74:$I$76,3,FALSE)</f>
        <v>Q</v>
      </c>
      <c r="I316" s="485">
        <f>INDEX('Financial Assets past due'!$B$73:$I$93,MATCH('Direct validations'!G316,'Financial Assets past due'!$B$73:$B$93,0),MATCH('Direct validations'!H316,'Financial Assets past due'!$B$76:$I$76,0))</f>
        <v>0</v>
      </c>
      <c r="J316" s="485">
        <f>INDEX('Financial Assets past due'!$K$73:$R$93,MATCH('Direct validations'!G316,'Financial Assets past due'!$K$73:$K$93,0),MATCH('Direct validations'!H316,'Financial Assets past due'!$K$76:$R$76,0))</f>
        <v>0</v>
      </c>
      <c r="K316" s="493" t="s">
        <v>160</v>
      </c>
      <c r="L316" s="481" t="str">
        <f>'Age analysis of past due no imp'!$C$84</f>
        <v>Reinsurers’ share of claims outstanding</v>
      </c>
      <c r="M316" s="481" t="str">
        <f>'Age analysis of past due no imp'!$I$71</f>
        <v>Total</v>
      </c>
      <c r="N316" s="481">
        <f>INDEX('Age analysis of past due no imp'!$B$70:$C$90,MATCH('Direct validations'!L316,'Age analysis of past due no imp'!$C$70:$C$90,0),1)</f>
        <v>10</v>
      </c>
      <c r="O316" s="481" t="str">
        <f>HLOOKUP(M316,'Age analysis of past due no imp'!$B$71:$I$73,3,FALSE)</f>
        <v>T</v>
      </c>
      <c r="P316" s="485">
        <f>INDEX('Age analysis of past due no imp'!$B$70:$I$90,MATCH('Direct validations'!N316,'Age analysis of past due no imp'!$B$70:$B$90,0),MATCH('Direct validations'!O316,'Age analysis of past due no imp'!$B$73:$I$73,0))</f>
        <v>0</v>
      </c>
      <c r="Q316" s="485">
        <f>INDEX('Age analysis of past due no imp'!$K$70:$R$90,MATCH('Direct validations'!N316,'Age analysis of past due no imp'!$K$70:$K$90,0),MATCH('Direct validations'!O316,'Age analysis of past due no imp'!$K$73:$R$73,0))</f>
        <v>0</v>
      </c>
      <c r="R316" s="482" t="str">
        <f t="shared" si="110"/>
        <v>Pass</v>
      </c>
      <c r="S316" s="494" t="str">
        <f t="shared" si="111"/>
        <v>Pass</v>
      </c>
      <c r="T316" s="482" t="s">
        <v>69</v>
      </c>
      <c r="U316" s="482">
        <f t="shared" si="112"/>
        <v>0</v>
      </c>
      <c r="V316" s="494">
        <f t="shared" si="112"/>
        <v>0</v>
      </c>
    </row>
    <row r="317" spans="4:22" ht="15" x14ac:dyDescent="0.25">
      <c r="D317" s="497" t="s">
        <v>159</v>
      </c>
      <c r="E317" s="482" t="str">
        <f>'Financial Assets past due'!$C$110</f>
        <v>Reinsurers’ share of claims outstanding</v>
      </c>
      <c r="F317" s="482" t="str">
        <f>'Financial Assets past due'!$F$97</f>
        <v>Past due but not impaired</v>
      </c>
      <c r="G317" s="484">
        <f>INDEX('Financial Assets past due'!$B$96:$C$116,MATCH('Direct validations'!E317,'Financial Assets past due'!$C$96:$C$116,0),1)</f>
        <v>10</v>
      </c>
      <c r="H317" s="484" t="str">
        <f>HLOOKUP(F317,'Financial Assets past due'!$B$97:$I$99,3,FALSE)</f>
        <v>V</v>
      </c>
      <c r="I317" s="485">
        <f>INDEX('Financial Assets past due'!$B$96:$I$116,MATCH('Direct validations'!G317,'Financial Assets past due'!$B$96:$B$116,0),MATCH('Direct validations'!H317,'Financial Assets past due'!$B$99:$I$99,0))</f>
        <v>0</v>
      </c>
      <c r="J317" s="485">
        <f>INDEX('Financial Assets past due'!$K$96:$R$116,MATCH('Direct validations'!G317,'Financial Assets past due'!$K$96:$K$116,0),MATCH('Direct validations'!H317,'Financial Assets past due'!$K$99:$R$99,0))</f>
        <v>0</v>
      </c>
      <c r="K317" s="493" t="s">
        <v>160</v>
      </c>
      <c r="L317" s="481" t="str">
        <f>'Age analysis of past due no imp'!$C$106</f>
        <v>Reinsurers’ share of claims outstanding</v>
      </c>
      <c r="M317" s="481" t="str">
        <f>'Age analysis of past due no imp'!$I$93</f>
        <v>Total</v>
      </c>
      <c r="N317" s="481">
        <f>INDEX('Age analysis of past due no imp'!$B$92:$C$112,MATCH('Direct validations'!L317,'Age analysis of past due no imp'!$C$92:$C$112,0),1)</f>
        <v>10</v>
      </c>
      <c r="O317" s="481" t="str">
        <f>HLOOKUP(M317,'Age analysis of past due no imp'!$B$93:$I$95,3,FALSE)</f>
        <v>Y</v>
      </c>
      <c r="P317" s="485">
        <f>INDEX('Age analysis of past due no imp'!$B$92:$I$112,MATCH('Direct validations'!N317,'Age analysis of past due no imp'!$B$92:$B$112,0),MATCH('Direct validations'!O317,'Age analysis of past due no imp'!$B$95:$I$95,0))</f>
        <v>0</v>
      </c>
      <c r="Q317" s="485">
        <f>INDEX('Age analysis of past due no imp'!$K$92:$R$112,MATCH('Direct validations'!N317,'Age analysis of past due no imp'!$K$92:$K$112,0),MATCH('Direct validations'!O317,'Age analysis of past due no imp'!$K$95:$R$95,0))</f>
        <v>0</v>
      </c>
      <c r="R317" s="482" t="str">
        <f t="shared" si="110"/>
        <v>Pass</v>
      </c>
      <c r="S317" s="494" t="str">
        <f t="shared" si="111"/>
        <v>Pass</v>
      </c>
      <c r="T317" s="482" t="s">
        <v>69</v>
      </c>
      <c r="U317" s="482">
        <f t="shared" si="112"/>
        <v>0</v>
      </c>
      <c r="V317" s="494">
        <f t="shared" si="112"/>
        <v>0</v>
      </c>
    </row>
    <row r="318" spans="4:22" ht="15" x14ac:dyDescent="0.25">
      <c r="D318" s="497" t="s">
        <v>159</v>
      </c>
      <c r="E318" s="482" t="str">
        <f>'Financial Assets past due'!$C$133</f>
        <v>Reinsurers’ share of claims outstanding</v>
      </c>
      <c r="F318" s="482" t="str">
        <f>'Financial Assets past due'!$F$120</f>
        <v>Past due but not impaired</v>
      </c>
      <c r="G318" s="484">
        <f>INDEX('Financial Assets past due'!$B$119:$C$139,MATCH('Direct validations'!E318,'Financial Assets past due'!$C$119:$C$139,0),1)</f>
        <v>10</v>
      </c>
      <c r="H318" s="484" t="str">
        <f>HLOOKUP(F318,'Financial Assets past due'!$B$120:$I$122,3,FALSE)</f>
        <v>AA</v>
      </c>
      <c r="I318" s="485">
        <f>INDEX('Financial Assets past due'!$B$119:$I$139,MATCH('Direct validations'!G318,'Financial Assets past due'!$B$119:$B$139,0),MATCH('Direct validations'!H318,'Financial Assets past due'!$B$122:$I$122,0))</f>
        <v>0</v>
      </c>
      <c r="J318" s="485">
        <f>INDEX('Financial Assets past due'!$K$119:$R$139,MATCH('Direct validations'!G318,'Financial Assets past due'!$K$119:$K$139,0),MATCH('Direct validations'!H318,'Financial Assets past due'!$K$122:$R$122,0))</f>
        <v>0</v>
      </c>
      <c r="K318" s="493" t="s">
        <v>160</v>
      </c>
      <c r="L318" s="481" t="str">
        <f>'Age analysis of past due no imp'!$C$128</f>
        <v>Reinsurers’ share of claims outstanding</v>
      </c>
      <c r="M318" s="481" t="str">
        <f>'Age analysis of past due no imp'!$I$115</f>
        <v>Total</v>
      </c>
      <c r="N318" s="481">
        <f>INDEX('Age analysis of past due no imp'!$B$114:$C$134,MATCH('Direct validations'!L318,'Age analysis of past due no imp'!$C$114:$C$134,0),1)</f>
        <v>10</v>
      </c>
      <c r="O318" s="481" t="str">
        <f>HLOOKUP(M318,'Age analysis of past due no imp'!$B$115:$I$117,3,FALSE)</f>
        <v>AD</v>
      </c>
      <c r="P318" s="485">
        <f>INDEX('Age analysis of past due no imp'!$B$114:$I$134,MATCH('Direct validations'!N318,'Age analysis of past due no imp'!$B$114:$B$134,0),MATCH('Direct validations'!O318,'Age analysis of past due no imp'!$B$117:$I$117,0))</f>
        <v>0</v>
      </c>
      <c r="Q318" s="485">
        <f>INDEX('Age analysis of past due no imp'!$K$114:$R$134,MATCH('Direct validations'!N318,'Age analysis of past due no imp'!$K$114:$K$134,0),MATCH('Direct validations'!O318,'Age analysis of past due no imp'!$K$117:$R$117,0))</f>
        <v>0</v>
      </c>
      <c r="R318" s="482" t="str">
        <f t="shared" si="110"/>
        <v>Pass</v>
      </c>
      <c r="S318" s="494" t="str">
        <f t="shared" si="111"/>
        <v>Pass</v>
      </c>
      <c r="T318" s="482" t="s">
        <v>69</v>
      </c>
      <c r="U318" s="482">
        <f t="shared" si="112"/>
        <v>0</v>
      </c>
      <c r="V318" s="494">
        <f t="shared" si="112"/>
        <v>0</v>
      </c>
    </row>
    <row r="319" spans="4:22" ht="15" x14ac:dyDescent="0.25">
      <c r="D319" s="497" t="s">
        <v>159</v>
      </c>
      <c r="E319" s="482" t="str">
        <f>'Financial Assets past due'!$C$156</f>
        <v>Reinsurers’ share of claims outstanding</v>
      </c>
      <c r="F319" s="482" t="str">
        <f>'Financial Assets past due'!$F$143</f>
        <v>Past due but not impaired</v>
      </c>
      <c r="G319" s="484">
        <f>INDEX('Financial Assets past due'!$B$142:$C$162,MATCH('Direct validations'!E319,'Financial Assets past due'!$C$142:$C$162,0),1)</f>
        <v>10</v>
      </c>
      <c r="H319" s="484" t="str">
        <f>HLOOKUP(F319,'Financial Assets past due'!$B$143:$I$145,3,FALSE)</f>
        <v>AF</v>
      </c>
      <c r="I319" s="485">
        <f>INDEX('Financial Assets past due'!$B$142:$I$162,MATCH('Direct validations'!G319,'Financial Assets past due'!$B$142:$B$162,0),MATCH('Direct validations'!H319,'Financial Assets past due'!$B$145:$I$145,0))</f>
        <v>0</v>
      </c>
      <c r="J319" s="485">
        <f>INDEX('Financial Assets past due'!$K$142:$R$162,MATCH('Direct validations'!G319,'Financial Assets past due'!$K$142:$K$162,0),MATCH('Direct validations'!H319,'Financial Assets past due'!$K$145:$R$145,0))</f>
        <v>0</v>
      </c>
      <c r="K319" s="493" t="s">
        <v>160</v>
      </c>
      <c r="L319" s="481" t="str">
        <f>'Age analysis of past due no imp'!$C$150</f>
        <v>Reinsurers’ share of claims outstanding</v>
      </c>
      <c r="M319" s="481" t="str">
        <f>'Age analysis of past due no imp'!$I$137</f>
        <v>Total</v>
      </c>
      <c r="N319" s="481">
        <f>INDEX('Age analysis of past due no imp'!$B$136:$C$156,MATCH('Direct validations'!L319,'Age analysis of past due no imp'!$C$136:$C$156,0),1)</f>
        <v>10</v>
      </c>
      <c r="O319" s="481" t="str">
        <f>HLOOKUP(M319,'Age analysis of past due no imp'!$B$137:$I$139,3,FALSE)</f>
        <v>AI</v>
      </c>
      <c r="P319" s="485">
        <f>INDEX('Age analysis of past due no imp'!$B$136:$I$156,MATCH('Direct validations'!N319,'Age analysis of past due no imp'!$B$136:$B$156,0),MATCH('Direct validations'!O319,'Age analysis of past due no imp'!$B$139:$I$139,0))</f>
        <v>0</v>
      </c>
      <c r="Q319" s="485">
        <f>INDEX('Age analysis of past due no imp'!$K$136:$R$156,MATCH('Direct validations'!N319,'Age analysis of past due no imp'!$K$136:$K$156,0),MATCH('Direct validations'!O319,'Age analysis of past due no imp'!$K$139:$R$139,0))</f>
        <v>0</v>
      </c>
      <c r="R319" s="482" t="str">
        <f t="shared" si="110"/>
        <v>Pass</v>
      </c>
      <c r="S319" s="494" t="str">
        <f t="shared" si="111"/>
        <v>Pass</v>
      </c>
      <c r="T319" s="482" t="s">
        <v>69</v>
      </c>
      <c r="U319" s="482">
        <f t="shared" si="112"/>
        <v>0</v>
      </c>
      <c r="V319" s="494">
        <f t="shared" si="112"/>
        <v>0</v>
      </c>
    </row>
    <row r="320" spans="4:22" ht="15" x14ac:dyDescent="0.25">
      <c r="D320" s="497" t="s">
        <v>159</v>
      </c>
      <c r="E320" s="482" t="str">
        <f>'Financial Assets past due'!$C$179</f>
        <v>Reinsurers’ share of claims outstanding</v>
      </c>
      <c r="F320" s="482" t="str">
        <f>'Financial Assets past due'!$F$166</f>
        <v>Past due but not impaired</v>
      </c>
      <c r="G320" s="484">
        <f>INDEX('Financial Assets past due'!$B$165:$C$185,MATCH('Direct validations'!E320,'Financial Assets past due'!$C$165:$C$185,0),1)</f>
        <v>10</v>
      </c>
      <c r="H320" s="484" t="str">
        <f>HLOOKUP(F320,'Financial Assets past due'!$B$166:$I$168,3,FALSE)</f>
        <v>AK</v>
      </c>
      <c r="I320" s="485">
        <f>INDEX('Financial Assets past due'!$B$165:$I$185,MATCH('Direct validations'!G320,'Financial Assets past due'!$B$165:$B$185,0),MATCH('Direct validations'!H320,'Financial Assets past due'!$B$168:$I$168,0))</f>
        <v>0</v>
      </c>
      <c r="J320" s="485">
        <f>INDEX('Financial Assets past due'!$K$165:$R$185,MATCH('Direct validations'!G320,'Financial Assets past due'!$K$165:$K$185,0),MATCH('Direct validations'!H320,'Financial Assets past due'!$K$168:$R$168,0))</f>
        <v>0</v>
      </c>
      <c r="K320" s="493" t="s">
        <v>160</v>
      </c>
      <c r="L320" s="481" t="str">
        <f>'Age analysis of past due no imp'!$C$172</f>
        <v>Reinsurers’ share of claims outstanding</v>
      </c>
      <c r="M320" s="481" t="str">
        <f>'Age analysis of past due no imp'!$I$159</f>
        <v>Total</v>
      </c>
      <c r="N320" s="481">
        <f>INDEX('Age analysis of past due no imp'!$B$158:$C$178,MATCH('Direct validations'!L320,'Age analysis of past due no imp'!$C$158:$C$178,0),1)</f>
        <v>10</v>
      </c>
      <c r="O320" s="481" t="str">
        <f>HLOOKUP(M320,'Age analysis of past due no imp'!$B$159:$I$161,3,FALSE)</f>
        <v>AN</v>
      </c>
      <c r="P320" s="485">
        <f>INDEX('Age analysis of past due no imp'!$B$158:$I$178,MATCH('Direct validations'!N320,'Age analysis of past due no imp'!$B$158:$B$178,0),MATCH('Direct validations'!O320,'Age analysis of past due no imp'!$B$161:$I$161,0))</f>
        <v>0</v>
      </c>
      <c r="Q320" s="485">
        <f>INDEX('Age analysis of past due no imp'!$K$158:$R$178,MATCH('Direct validations'!N320,'Age analysis of past due no imp'!$K$158:$K$178,0),MATCH('Direct validations'!O320,'Age analysis of past due no imp'!$K$161:$R$161,0))</f>
        <v>0</v>
      </c>
      <c r="R320" s="482" t="str">
        <f t="shared" si="110"/>
        <v>Pass</v>
      </c>
      <c r="S320" s="494" t="str">
        <f t="shared" si="111"/>
        <v>Pass</v>
      </c>
      <c r="T320" s="482" t="s">
        <v>69</v>
      </c>
      <c r="U320" s="482">
        <f t="shared" si="112"/>
        <v>0</v>
      </c>
      <c r="V320" s="494">
        <f t="shared" si="112"/>
        <v>0</v>
      </c>
    </row>
    <row r="321" spans="4:22" x14ac:dyDescent="0.2">
      <c r="D321" s="490"/>
      <c r="I321" s="485"/>
      <c r="J321" s="485"/>
      <c r="P321" s="485"/>
      <c r="Q321" s="485"/>
      <c r="R321" s="482"/>
      <c r="S321" s="494"/>
      <c r="U321" s="482"/>
      <c r="V321" s="494"/>
    </row>
    <row r="322" spans="4:22" ht="15" x14ac:dyDescent="0.25">
      <c r="D322" s="497" t="s">
        <v>159</v>
      </c>
      <c r="E322" s="482" t="str">
        <f>'Financial Assets past due'!$C$19</f>
        <v>Debtors arising out of direct insurance operations</v>
      </c>
      <c r="F322" s="482" t="str">
        <f>'Financial Assets past due'!$F$5</f>
        <v>Past due but not impaired</v>
      </c>
      <c r="G322" s="484">
        <f>INDEX('Financial Assets past due'!$B$4:$C$24,MATCH('Direct validations'!E322,'Financial Assets past due'!$C$4:$C$24,0),1)</f>
        <v>11</v>
      </c>
      <c r="H322" s="484" t="str">
        <f>HLOOKUP(F322,'Financial Assets past due'!$B$5:$I$7,3,FALSE)</f>
        <v>B</v>
      </c>
      <c r="I322" s="485">
        <f>INDEX('Financial Assets past due'!$B$4:$I$24,MATCH('Direct validations'!G322,'Financial Assets past due'!$B$4:$B$24,0),MATCH('Direct validations'!H322,'Financial Assets past due'!$B$7:$I$7,0))</f>
        <v>0</v>
      </c>
      <c r="J322" s="485">
        <f>INDEX('Financial Assets past due'!$K$4:R$24,MATCH('Direct validations'!G322,'Financial Assets past due'!$K$4:$K$24,0),MATCH('Direct validations'!H322,'Financial Assets past due'!$K$7:$R$7,0))</f>
        <v>0</v>
      </c>
      <c r="K322" s="493" t="s">
        <v>160</v>
      </c>
      <c r="L322" s="481" t="str">
        <f>'Age analysis of past due no imp'!$C$19</f>
        <v>Debtors arising out of direct insurance operations</v>
      </c>
      <c r="M322" s="481" t="str">
        <f>'Age analysis of past due no imp'!$I$5</f>
        <v>Total</v>
      </c>
      <c r="N322" s="481">
        <f>INDEX('Age analysis of past due no imp'!$B$4:$C$24,MATCH('Direct validations'!L322,'Age analysis of past due no imp'!$C$4:$C$24,0),1)</f>
        <v>11</v>
      </c>
      <c r="O322" s="481" t="str">
        <f>HLOOKUP(M322,'Age analysis of past due no imp'!$B$5:$I$7,3,FALSE)</f>
        <v>E</v>
      </c>
      <c r="P322" s="485">
        <f>INDEX('Age analysis of past due no imp'!$B$4:$I$24,MATCH('Direct validations'!N322,'Age analysis of past due no imp'!$B$4:$B$24,0),MATCH('Direct validations'!O322,'Age analysis of past due no imp'!$B$7:$I$7,0))</f>
        <v>0</v>
      </c>
      <c r="Q322" s="485">
        <f>INDEX('Age analysis of past due no imp'!$K$4:$R$24,MATCH('Direct validations'!N322,'Age analysis of past due no imp'!$K$4:$K$24,0),MATCH('Direct validations'!O322,'Age analysis of past due no imp'!$K$7:$R$7,0))</f>
        <v>0</v>
      </c>
      <c r="R322" s="482" t="str">
        <f t="shared" ref="R322:R329" si="113">IF($T322="No",IF(I322=P322,"Pass","Fail"),IF(I322+P322=0,"Pass","Fail"))</f>
        <v>Pass</v>
      </c>
      <c r="S322" s="494" t="str">
        <f t="shared" ref="S322:S329" si="114">IF($T322="No",IF(J322=Q322,"Pass","Fail"),IF(J322+Q322=0,"Pass","Fail"))</f>
        <v>Pass</v>
      </c>
      <c r="T322" s="482" t="s">
        <v>69</v>
      </c>
      <c r="U322" s="482">
        <f t="shared" ref="U322:V329" si="115">IF(R322="Pass",0,1)</f>
        <v>0</v>
      </c>
      <c r="V322" s="494">
        <f t="shared" si="115"/>
        <v>0</v>
      </c>
    </row>
    <row r="323" spans="4:22" ht="15" x14ac:dyDescent="0.25">
      <c r="D323" s="497" t="s">
        <v>159</v>
      </c>
      <c r="E323" s="482" t="str">
        <f>'Financial Assets past due'!$C$42</f>
        <v>Debtors arising out of direct insurance operations</v>
      </c>
      <c r="F323" s="482" t="str">
        <f>'Financial Assets past due'!$F$28</f>
        <v>Past due but not impaired</v>
      </c>
      <c r="G323" s="484">
        <f>INDEX('Financial Assets past due'!$B$27:$C$47,MATCH('Direct validations'!E323,'Financial Assets past due'!$C$27:$C$47,0),1)</f>
        <v>11</v>
      </c>
      <c r="H323" s="484" t="str">
        <f>HLOOKUP(F323,'Financial Assets past due'!$B$28:$I$30,3,FALSE)</f>
        <v>G</v>
      </c>
      <c r="I323" s="485">
        <f>INDEX('Financial Assets past due'!$B$27:$I$47,MATCH('Direct validations'!G323,'Financial Assets past due'!$B$27:$B$47,0),MATCH('Direct validations'!H323,'Financial Assets past due'!$B$30:$I$30,0))</f>
        <v>0</v>
      </c>
      <c r="J323" s="485">
        <f>INDEX('Financial Assets past due'!$K$27:$R$47,MATCH('Direct validations'!G323,'Financial Assets past due'!$K$27:$K$47,0),MATCH('Direct validations'!H323,'Financial Assets past due'!$K$30:$R$30,0))</f>
        <v>0</v>
      </c>
      <c r="K323" s="493" t="s">
        <v>160</v>
      </c>
      <c r="L323" s="481" t="str">
        <f>'Age analysis of past due no imp'!$C$41</f>
        <v>Debtors arising out of direct insurance operations</v>
      </c>
      <c r="M323" s="481" t="str">
        <f>'Age analysis of past due no imp'!$I$27</f>
        <v>Total</v>
      </c>
      <c r="N323" s="481">
        <f>INDEX('Age analysis of past due no imp'!$B$26:$C$46,MATCH('Direct validations'!L323,'Age analysis of past due no imp'!$C$26:$C$46,0),1)</f>
        <v>11</v>
      </c>
      <c r="O323" s="481" t="str">
        <f>HLOOKUP(M323,'Age analysis of past due no imp'!$B$27:$I$29,3,FALSE)</f>
        <v>J</v>
      </c>
      <c r="P323" s="485">
        <f>INDEX('Age analysis of past due no imp'!$B$26:$I$46,MATCH('Direct validations'!N323,'Age analysis of past due no imp'!$B$26:$B$46,0),MATCH('Direct validations'!O323,'Age analysis of past due no imp'!$B$29:$I$29,0))</f>
        <v>0</v>
      </c>
      <c r="Q323" s="485">
        <f>INDEX('Age analysis of past due no imp'!$K$26:$R$46,MATCH('Direct validations'!N323,'Age analysis of past due no imp'!$K$26:$K$46,0),MATCH('Direct validations'!O323,'Age analysis of past due no imp'!$K$29:$R$29,0))</f>
        <v>0</v>
      </c>
      <c r="R323" s="482" t="str">
        <f t="shared" si="113"/>
        <v>Pass</v>
      </c>
      <c r="S323" s="494" t="str">
        <f t="shared" si="114"/>
        <v>Pass</v>
      </c>
      <c r="T323" s="482" t="s">
        <v>69</v>
      </c>
      <c r="U323" s="482">
        <f t="shared" si="115"/>
        <v>0</v>
      </c>
      <c r="V323" s="494">
        <f t="shared" si="115"/>
        <v>0</v>
      </c>
    </row>
    <row r="324" spans="4:22" ht="15" x14ac:dyDescent="0.25">
      <c r="D324" s="497" t="s">
        <v>159</v>
      </c>
      <c r="E324" s="482" t="str">
        <f>'Financial Assets past due'!$C$65</f>
        <v>Debtors arising out of direct insurance operations</v>
      </c>
      <c r="F324" s="482" t="str">
        <f>'Financial Assets past due'!$F$51</f>
        <v>Past due but not impaired</v>
      </c>
      <c r="G324" s="484">
        <f>INDEX('Financial Assets past due'!$B$50:$C$70,MATCH('Direct validations'!E324,'Financial Assets past due'!$C$50:$C$70,0),1)</f>
        <v>11</v>
      </c>
      <c r="H324" s="484" t="str">
        <f>HLOOKUP(F324,'Financial Assets past due'!$B$51:$I$53,3,FALSE)</f>
        <v>L</v>
      </c>
      <c r="I324" s="485">
        <f>INDEX('Financial Assets past due'!$B$50:$I$70,MATCH('Direct validations'!G324,'Financial Assets past due'!$B$50:$B$70,0),MATCH('Direct validations'!H324,'Financial Assets past due'!$B$53:$I$53,0))</f>
        <v>0</v>
      </c>
      <c r="J324" s="485">
        <f>INDEX('Financial Assets past due'!$K$50:$R$70,MATCH('Direct validations'!G324,'Financial Assets past due'!$K$50:$K$70,0),MATCH('Direct validations'!H324,'Financial Assets past due'!$K$53:$R$53,0))</f>
        <v>0</v>
      </c>
      <c r="K324" s="493" t="s">
        <v>160</v>
      </c>
      <c r="L324" s="481" t="str">
        <f>'Age analysis of past due no imp'!$C$63</f>
        <v>Debtors arising out of direct insurance operations</v>
      </c>
      <c r="M324" s="481" t="str">
        <f>'Age analysis of past due no imp'!$I$49</f>
        <v>Total</v>
      </c>
      <c r="N324" s="481">
        <f>INDEX('Age analysis of past due no imp'!$B$48:$C$68,MATCH('Direct validations'!L324,'Age analysis of past due no imp'!$C$48:$C$68,0),1)</f>
        <v>11</v>
      </c>
      <c r="O324" s="481" t="str">
        <f>HLOOKUP(M324,'Age analysis of past due no imp'!$B$49:$I$51,3,FALSE)</f>
        <v>O</v>
      </c>
      <c r="P324" s="485">
        <f>INDEX('Age analysis of past due no imp'!$B$48:$I$68,MATCH('Direct validations'!N324,'Age analysis of past due no imp'!$B$48:$B$68,0),MATCH('Direct validations'!O324,'Age analysis of past due no imp'!$B$51:$I$51,0))</f>
        <v>0</v>
      </c>
      <c r="Q324" s="485">
        <f>INDEX('Age analysis of past due no imp'!$K$48:$R$68,MATCH('Direct validations'!N324,'Age analysis of past due no imp'!$K$48:$K$68,0),MATCH('Direct validations'!O324,'Age analysis of past due no imp'!$K$51:$R$51,0))</f>
        <v>0</v>
      </c>
      <c r="R324" s="482" t="str">
        <f t="shared" si="113"/>
        <v>Pass</v>
      </c>
      <c r="S324" s="494" t="str">
        <f t="shared" si="114"/>
        <v>Pass</v>
      </c>
      <c r="T324" s="482" t="s">
        <v>69</v>
      </c>
      <c r="U324" s="482">
        <f t="shared" si="115"/>
        <v>0</v>
      </c>
      <c r="V324" s="494">
        <f t="shared" si="115"/>
        <v>0</v>
      </c>
    </row>
    <row r="325" spans="4:22" ht="15" x14ac:dyDescent="0.25">
      <c r="D325" s="497" t="s">
        <v>159</v>
      </c>
      <c r="E325" s="482" t="str">
        <f>'Financial Assets past due'!$C$88</f>
        <v>Debtors arising out of direct insurance operations</v>
      </c>
      <c r="F325" s="482" t="str">
        <f>'Financial Assets past due'!$F$74</f>
        <v>Past due but not impaired</v>
      </c>
      <c r="G325" s="484">
        <f>INDEX('Financial Assets past due'!$B$73:$C$93,MATCH('Direct validations'!E325,'Financial Assets past due'!$C$73:$C$93,0),1)</f>
        <v>11</v>
      </c>
      <c r="H325" s="484" t="str">
        <f>HLOOKUP(F325,'Financial Assets past due'!$B$74:$I$76,3,FALSE)</f>
        <v>Q</v>
      </c>
      <c r="I325" s="485">
        <f>INDEX('Financial Assets past due'!$B$73:$I$93,MATCH('Direct validations'!G325,'Financial Assets past due'!$B$73:$B$93,0),MATCH('Direct validations'!H325,'Financial Assets past due'!$B$76:$I$76,0))</f>
        <v>0</v>
      </c>
      <c r="J325" s="485">
        <f>INDEX('Financial Assets past due'!$K$73:$R$93,MATCH('Direct validations'!G325,'Financial Assets past due'!$K$73:$K$93,0),MATCH('Direct validations'!H325,'Financial Assets past due'!$K$76:$R$76,0))</f>
        <v>0</v>
      </c>
      <c r="K325" s="493" t="s">
        <v>160</v>
      </c>
      <c r="L325" s="481" t="str">
        <f>'Age analysis of past due no imp'!$C$85</f>
        <v>Debtors arising out of direct insurance operations</v>
      </c>
      <c r="M325" s="481" t="str">
        <f>'Age analysis of past due no imp'!$I$71</f>
        <v>Total</v>
      </c>
      <c r="N325" s="481">
        <f>INDEX('Age analysis of past due no imp'!$B$70:$C$90,MATCH('Direct validations'!L325,'Age analysis of past due no imp'!$C$70:$C$90,0),1)</f>
        <v>11</v>
      </c>
      <c r="O325" s="481" t="str">
        <f>HLOOKUP(M325,'Age analysis of past due no imp'!$B$71:$I$73,3,FALSE)</f>
        <v>T</v>
      </c>
      <c r="P325" s="485">
        <f>INDEX('Age analysis of past due no imp'!$B$70:$I$90,MATCH('Direct validations'!N325,'Age analysis of past due no imp'!$B$70:$B$90,0),MATCH('Direct validations'!O325,'Age analysis of past due no imp'!$B$73:$I$73,0))</f>
        <v>0</v>
      </c>
      <c r="Q325" s="485">
        <f>INDEX('Age analysis of past due no imp'!$K$70:$R$90,MATCH('Direct validations'!N325,'Age analysis of past due no imp'!$K$70:$K$90,0),MATCH('Direct validations'!O325,'Age analysis of past due no imp'!$K$73:$R$73,0))</f>
        <v>0</v>
      </c>
      <c r="R325" s="482" t="str">
        <f t="shared" si="113"/>
        <v>Pass</v>
      </c>
      <c r="S325" s="494" t="str">
        <f t="shared" si="114"/>
        <v>Pass</v>
      </c>
      <c r="T325" s="482" t="s">
        <v>69</v>
      </c>
      <c r="U325" s="482">
        <f t="shared" si="115"/>
        <v>0</v>
      </c>
      <c r="V325" s="494">
        <f t="shared" si="115"/>
        <v>0</v>
      </c>
    </row>
    <row r="326" spans="4:22" ht="15" x14ac:dyDescent="0.25">
      <c r="D326" s="497" t="s">
        <v>159</v>
      </c>
      <c r="E326" s="482" t="str">
        <f>'Financial Assets past due'!$C$111</f>
        <v>Debtors arising out of direct insurance operations</v>
      </c>
      <c r="F326" s="482" t="str">
        <f>'Financial Assets past due'!$F$97</f>
        <v>Past due but not impaired</v>
      </c>
      <c r="G326" s="484">
        <f>INDEX('Financial Assets past due'!$B$96:$C$116,MATCH('Direct validations'!E326,'Financial Assets past due'!$C$96:$C$116,0),1)</f>
        <v>11</v>
      </c>
      <c r="H326" s="484" t="str">
        <f>HLOOKUP(F326,'Financial Assets past due'!$B$97:$I$99,3,FALSE)</f>
        <v>V</v>
      </c>
      <c r="I326" s="485">
        <f>INDEX('Financial Assets past due'!$B$96:$I$116,MATCH('Direct validations'!G326,'Financial Assets past due'!$B$96:$B$116,0),MATCH('Direct validations'!H326,'Financial Assets past due'!$B$99:$I$99,0))</f>
        <v>0</v>
      </c>
      <c r="J326" s="485">
        <f>INDEX('Financial Assets past due'!$K$96:$R$116,MATCH('Direct validations'!G326,'Financial Assets past due'!$K$96:$K$116,0),MATCH('Direct validations'!H326,'Financial Assets past due'!$K$99:$R$99,0))</f>
        <v>0</v>
      </c>
      <c r="K326" s="493" t="s">
        <v>160</v>
      </c>
      <c r="L326" s="481" t="str">
        <f>'Age analysis of past due no imp'!$C$107</f>
        <v>Debtors arising out of direct insurance operations</v>
      </c>
      <c r="M326" s="481" t="str">
        <f>'Age analysis of past due no imp'!$I$93</f>
        <v>Total</v>
      </c>
      <c r="N326" s="481">
        <f>INDEX('Age analysis of past due no imp'!$B$92:$C$112,MATCH('Direct validations'!L326,'Age analysis of past due no imp'!$C$92:$C$112,0),1)</f>
        <v>11</v>
      </c>
      <c r="O326" s="481" t="str">
        <f>HLOOKUP(M326,'Age analysis of past due no imp'!$B$93:$I$95,3,FALSE)</f>
        <v>Y</v>
      </c>
      <c r="P326" s="485">
        <f>INDEX('Age analysis of past due no imp'!$B$92:$I$112,MATCH('Direct validations'!N326,'Age analysis of past due no imp'!$B$92:$B$112,0),MATCH('Direct validations'!O326,'Age analysis of past due no imp'!$B$95:$I$95,0))</f>
        <v>0</v>
      </c>
      <c r="Q326" s="485">
        <f>INDEX('Age analysis of past due no imp'!$K$92:$R$112,MATCH('Direct validations'!N326,'Age analysis of past due no imp'!$K$92:$K$112,0),MATCH('Direct validations'!O326,'Age analysis of past due no imp'!$K$95:$R$95,0))</f>
        <v>0</v>
      </c>
      <c r="R326" s="482" t="str">
        <f t="shared" si="113"/>
        <v>Pass</v>
      </c>
      <c r="S326" s="494" t="str">
        <f t="shared" si="114"/>
        <v>Pass</v>
      </c>
      <c r="T326" s="482" t="s">
        <v>69</v>
      </c>
      <c r="U326" s="482">
        <f t="shared" si="115"/>
        <v>0</v>
      </c>
      <c r="V326" s="494">
        <f t="shared" si="115"/>
        <v>0</v>
      </c>
    </row>
    <row r="327" spans="4:22" ht="15" x14ac:dyDescent="0.25">
      <c r="D327" s="497" t="s">
        <v>159</v>
      </c>
      <c r="E327" s="482" t="str">
        <f>'Financial Assets past due'!$C$134</f>
        <v>Debtors arising out of direct insurance operations</v>
      </c>
      <c r="F327" s="482" t="str">
        <f>'Financial Assets past due'!$F$120</f>
        <v>Past due but not impaired</v>
      </c>
      <c r="G327" s="484">
        <f>INDEX('Financial Assets past due'!$B$119:$C$139,MATCH('Direct validations'!E327,'Financial Assets past due'!$C$119:$C$139,0),1)</f>
        <v>11</v>
      </c>
      <c r="H327" s="484" t="str">
        <f>HLOOKUP(F327,'Financial Assets past due'!$B$120:$I$122,3,FALSE)</f>
        <v>AA</v>
      </c>
      <c r="I327" s="485">
        <f>INDEX('Financial Assets past due'!$B$119:$I$139,MATCH('Direct validations'!G327,'Financial Assets past due'!$B$119:$B$139,0),MATCH('Direct validations'!H327,'Financial Assets past due'!$B$122:$I$122,0))</f>
        <v>0</v>
      </c>
      <c r="J327" s="485">
        <f>INDEX('Financial Assets past due'!$K$119:$R$139,MATCH('Direct validations'!G327,'Financial Assets past due'!$K$119:$K$139,0),MATCH('Direct validations'!H327,'Financial Assets past due'!$K$122:$R$122,0))</f>
        <v>0</v>
      </c>
      <c r="K327" s="493" t="s">
        <v>160</v>
      </c>
      <c r="L327" s="481" t="str">
        <f>'Age analysis of past due no imp'!$C$129</f>
        <v>Debtors arising out of direct insurance operations</v>
      </c>
      <c r="M327" s="481" t="str">
        <f>'Age analysis of past due no imp'!$I$115</f>
        <v>Total</v>
      </c>
      <c r="N327" s="481">
        <f>INDEX('Age analysis of past due no imp'!$B$114:$C$134,MATCH('Direct validations'!L327,'Age analysis of past due no imp'!$C$114:$C$134,0),1)</f>
        <v>11</v>
      </c>
      <c r="O327" s="481" t="str">
        <f>HLOOKUP(M327,'Age analysis of past due no imp'!$B$115:$I$117,3,FALSE)</f>
        <v>AD</v>
      </c>
      <c r="P327" s="485">
        <f>INDEX('Age analysis of past due no imp'!$B$114:$I$134,MATCH('Direct validations'!N327,'Age analysis of past due no imp'!$B$114:$B$134,0),MATCH('Direct validations'!O327,'Age analysis of past due no imp'!$B$117:$I$117,0))</f>
        <v>0</v>
      </c>
      <c r="Q327" s="485">
        <f>INDEX('Age analysis of past due no imp'!$K$114:$R$134,MATCH('Direct validations'!N327,'Age analysis of past due no imp'!$K$114:$K$134,0),MATCH('Direct validations'!O327,'Age analysis of past due no imp'!$K$117:$R$117,0))</f>
        <v>0</v>
      </c>
      <c r="R327" s="482" t="str">
        <f t="shared" si="113"/>
        <v>Pass</v>
      </c>
      <c r="S327" s="494" t="str">
        <f t="shared" si="114"/>
        <v>Pass</v>
      </c>
      <c r="T327" s="482" t="s">
        <v>69</v>
      </c>
      <c r="U327" s="482">
        <f t="shared" si="115"/>
        <v>0</v>
      </c>
      <c r="V327" s="494">
        <f t="shared" si="115"/>
        <v>0</v>
      </c>
    </row>
    <row r="328" spans="4:22" ht="15" x14ac:dyDescent="0.25">
      <c r="D328" s="497" t="s">
        <v>159</v>
      </c>
      <c r="E328" s="482" t="str">
        <f>'Financial Assets past due'!$C$157</f>
        <v>Debtors arising out of direct insurance operations</v>
      </c>
      <c r="F328" s="482" t="str">
        <f>'Financial Assets past due'!$F$143</f>
        <v>Past due but not impaired</v>
      </c>
      <c r="G328" s="484">
        <f>INDEX('Financial Assets past due'!$B$142:$C$162,MATCH('Direct validations'!E328,'Financial Assets past due'!$C$142:$C$162,0),1)</f>
        <v>11</v>
      </c>
      <c r="H328" s="484" t="str">
        <f>HLOOKUP(F328,'Financial Assets past due'!$B$143:$I$145,3,FALSE)</f>
        <v>AF</v>
      </c>
      <c r="I328" s="485">
        <f>INDEX('Financial Assets past due'!$B$142:$I$162,MATCH('Direct validations'!G328,'Financial Assets past due'!$B$142:$B$162,0),MATCH('Direct validations'!H328,'Financial Assets past due'!$B$145:$I$145,0))</f>
        <v>0</v>
      </c>
      <c r="J328" s="485">
        <f>INDEX('Financial Assets past due'!$K$142:$R$162,MATCH('Direct validations'!G328,'Financial Assets past due'!$K$142:$K$162,0),MATCH('Direct validations'!H328,'Financial Assets past due'!$K$145:$R$145,0))</f>
        <v>0</v>
      </c>
      <c r="K328" s="493" t="s">
        <v>160</v>
      </c>
      <c r="L328" s="481" t="str">
        <f>'Age analysis of past due no imp'!$C$151</f>
        <v>Debtors arising out of direct insurance operations</v>
      </c>
      <c r="M328" s="481" t="str">
        <f>'Age analysis of past due no imp'!$I$137</f>
        <v>Total</v>
      </c>
      <c r="N328" s="481">
        <f>INDEX('Age analysis of past due no imp'!$B$136:$C$156,MATCH('Direct validations'!L328,'Age analysis of past due no imp'!$C$136:$C$156,0),1)</f>
        <v>11</v>
      </c>
      <c r="O328" s="481" t="str">
        <f>HLOOKUP(M328,'Age analysis of past due no imp'!$B$137:$I$139,3,FALSE)</f>
        <v>AI</v>
      </c>
      <c r="P328" s="485">
        <f>INDEX('Age analysis of past due no imp'!$B$136:$I$156,MATCH('Direct validations'!N328,'Age analysis of past due no imp'!$B$136:$B$156,0),MATCH('Direct validations'!O328,'Age analysis of past due no imp'!$B$139:$I$139,0))</f>
        <v>0</v>
      </c>
      <c r="Q328" s="485">
        <f>INDEX('Age analysis of past due no imp'!$K$136:$R$156,MATCH('Direct validations'!N328,'Age analysis of past due no imp'!$K$136:$K$156,0),MATCH('Direct validations'!O328,'Age analysis of past due no imp'!$K$139:$R$139,0))</f>
        <v>0</v>
      </c>
      <c r="R328" s="482" t="str">
        <f t="shared" si="113"/>
        <v>Pass</v>
      </c>
      <c r="S328" s="494" t="str">
        <f t="shared" si="114"/>
        <v>Pass</v>
      </c>
      <c r="T328" s="482" t="s">
        <v>69</v>
      </c>
      <c r="U328" s="482">
        <f t="shared" si="115"/>
        <v>0</v>
      </c>
      <c r="V328" s="494">
        <f t="shared" si="115"/>
        <v>0</v>
      </c>
    </row>
    <row r="329" spans="4:22" ht="15" x14ac:dyDescent="0.25">
      <c r="D329" s="497" t="s">
        <v>159</v>
      </c>
      <c r="E329" s="482" t="str">
        <f>'Financial Assets past due'!$C$180</f>
        <v>Debtors arising out of direct insurance operations</v>
      </c>
      <c r="F329" s="482" t="str">
        <f>'Financial Assets past due'!$F$166</f>
        <v>Past due but not impaired</v>
      </c>
      <c r="G329" s="484">
        <f>INDEX('Financial Assets past due'!$B$165:$C$185,MATCH('Direct validations'!E329,'Financial Assets past due'!$C$165:$C$185,0),1)</f>
        <v>11</v>
      </c>
      <c r="H329" s="484" t="str">
        <f>HLOOKUP(F329,'Financial Assets past due'!$B$166:$I$168,3,FALSE)</f>
        <v>AK</v>
      </c>
      <c r="I329" s="485">
        <f>INDEX('Financial Assets past due'!$B$165:$I$185,MATCH('Direct validations'!G329,'Financial Assets past due'!$B$165:$B$185,0),MATCH('Direct validations'!H329,'Financial Assets past due'!$B$168:$I$168,0))</f>
        <v>0</v>
      </c>
      <c r="J329" s="485">
        <f>INDEX('Financial Assets past due'!$K$165:$R$185,MATCH('Direct validations'!G329,'Financial Assets past due'!$K$165:$K$185,0),MATCH('Direct validations'!H329,'Financial Assets past due'!$K$168:$R$168,0))</f>
        <v>0</v>
      </c>
      <c r="K329" s="493" t="s">
        <v>160</v>
      </c>
      <c r="L329" s="481" t="str">
        <f>'Age analysis of past due no imp'!$C$173</f>
        <v>Debtors arising out of direct insurance operations</v>
      </c>
      <c r="M329" s="481" t="str">
        <f>'Age analysis of past due no imp'!$I$159</f>
        <v>Total</v>
      </c>
      <c r="N329" s="481">
        <f>INDEX('Age analysis of past due no imp'!$B$158:$C$178,MATCH('Direct validations'!L329,'Age analysis of past due no imp'!$C$158:$C$178,0),1)</f>
        <v>11</v>
      </c>
      <c r="O329" s="481" t="str">
        <f>HLOOKUP(M329,'Age analysis of past due no imp'!$B$159:$I$161,3,FALSE)</f>
        <v>AN</v>
      </c>
      <c r="P329" s="485">
        <f>INDEX('Age analysis of past due no imp'!$B$158:$I$178,MATCH('Direct validations'!N329,'Age analysis of past due no imp'!$B$158:$B$178,0),MATCH('Direct validations'!O329,'Age analysis of past due no imp'!$B$161:$I$161,0))</f>
        <v>0</v>
      </c>
      <c r="Q329" s="485">
        <f>INDEX('Age analysis of past due no imp'!$K$158:$R$178,MATCH('Direct validations'!N329,'Age analysis of past due no imp'!$K$158:$K$178,0),MATCH('Direct validations'!O329,'Age analysis of past due no imp'!$K$161:$R$161,0))</f>
        <v>0</v>
      </c>
      <c r="R329" s="482" t="str">
        <f t="shared" si="113"/>
        <v>Pass</v>
      </c>
      <c r="S329" s="494" t="str">
        <f t="shared" si="114"/>
        <v>Pass</v>
      </c>
      <c r="T329" s="482" t="s">
        <v>69</v>
      </c>
      <c r="U329" s="482">
        <f t="shared" si="115"/>
        <v>0</v>
      </c>
      <c r="V329" s="494">
        <f t="shared" si="115"/>
        <v>0</v>
      </c>
    </row>
    <row r="330" spans="4:22" x14ac:dyDescent="0.2">
      <c r="D330" s="490"/>
      <c r="I330" s="485"/>
      <c r="J330" s="485"/>
      <c r="P330" s="485"/>
      <c r="Q330" s="485"/>
      <c r="R330" s="482"/>
      <c r="S330" s="494"/>
      <c r="U330" s="482"/>
      <c r="V330" s="494"/>
    </row>
    <row r="331" spans="4:22" ht="15" x14ac:dyDescent="0.25">
      <c r="D331" s="497" t="s">
        <v>159</v>
      </c>
      <c r="E331" s="482" t="str">
        <f>'Financial Assets past due'!$C$20</f>
        <v>Debtors arising out of reinsurance operations</v>
      </c>
      <c r="F331" s="482" t="str">
        <f>'Financial Assets past due'!$F$5</f>
        <v>Past due but not impaired</v>
      </c>
      <c r="G331" s="484">
        <f>INDEX('Financial Assets past due'!$B$4:$C$24,MATCH('Direct validations'!E331,'Financial Assets past due'!$C$4:$C$24,0),1)</f>
        <v>12</v>
      </c>
      <c r="H331" s="484" t="str">
        <f>HLOOKUP(F331,'Financial Assets past due'!$B$5:$I$7,3,FALSE)</f>
        <v>B</v>
      </c>
      <c r="I331" s="485">
        <f>INDEX('Financial Assets past due'!$B$4:$I$24,MATCH('Direct validations'!G331,'Financial Assets past due'!$B$4:$B$24,0),MATCH('Direct validations'!H331,'Financial Assets past due'!$B$7:$I$7,0))</f>
        <v>0</v>
      </c>
      <c r="J331" s="485">
        <f>INDEX('Financial Assets past due'!$K$4:R$24,MATCH('Direct validations'!G331,'Financial Assets past due'!$K$4:$K$24,0),MATCH('Direct validations'!H331,'Financial Assets past due'!$K$7:$R$7,0))</f>
        <v>0</v>
      </c>
      <c r="K331" s="493" t="s">
        <v>160</v>
      </c>
      <c r="L331" s="481" t="str">
        <f>'Age analysis of past due no imp'!$C$20</f>
        <v>Debtors arising out of reinsurance operations</v>
      </c>
      <c r="M331" s="481" t="str">
        <f>'Age analysis of past due no imp'!$I$5</f>
        <v>Total</v>
      </c>
      <c r="N331" s="481">
        <f>INDEX('Age analysis of past due no imp'!$B$4:$C$24,MATCH('Direct validations'!L331,'Age analysis of past due no imp'!$C$4:$C$24,0),1)</f>
        <v>12</v>
      </c>
      <c r="O331" s="481" t="str">
        <f>HLOOKUP(M331,'Age analysis of past due no imp'!$B$5:$I$7,3,FALSE)</f>
        <v>E</v>
      </c>
      <c r="P331" s="485">
        <f>INDEX('Age analysis of past due no imp'!$B$4:$I$24,MATCH('Direct validations'!N331,'Age analysis of past due no imp'!$B$4:$B$24,0),MATCH('Direct validations'!O331,'Age analysis of past due no imp'!$B$7:$I$7,0))</f>
        <v>0</v>
      </c>
      <c r="Q331" s="485">
        <f>INDEX('Age analysis of past due no imp'!$K$4:$R$24,MATCH('Direct validations'!N331,'Age analysis of past due no imp'!$K$4:$K$24,0),MATCH('Direct validations'!O331,'Age analysis of past due no imp'!$K$7:$R$7,0))</f>
        <v>0</v>
      </c>
      <c r="R331" s="482" t="str">
        <f t="shared" ref="R331:R338" si="116">IF($T331="No",IF(I331=P331,"Pass","Fail"),IF(I331+P331=0,"Pass","Fail"))</f>
        <v>Pass</v>
      </c>
      <c r="S331" s="494" t="str">
        <f t="shared" ref="S331:S338" si="117">IF($T331="No",IF(J331=Q331,"Pass","Fail"),IF(J331+Q331=0,"Pass","Fail"))</f>
        <v>Pass</v>
      </c>
      <c r="T331" s="482" t="s">
        <v>69</v>
      </c>
      <c r="U331" s="482">
        <f t="shared" ref="U331:V338" si="118">IF(R331="Pass",0,1)</f>
        <v>0</v>
      </c>
      <c r="V331" s="494">
        <f t="shared" si="118"/>
        <v>0</v>
      </c>
    </row>
    <row r="332" spans="4:22" ht="15" x14ac:dyDescent="0.25">
      <c r="D332" s="497" t="s">
        <v>159</v>
      </c>
      <c r="E332" s="482" t="str">
        <f>'Financial Assets past due'!$C$43</f>
        <v>Debtors arising out of reinsurance operations</v>
      </c>
      <c r="F332" s="482" t="str">
        <f>'Financial Assets past due'!$F$28</f>
        <v>Past due but not impaired</v>
      </c>
      <c r="G332" s="484">
        <f>INDEX('Financial Assets past due'!$B$27:$C$47,MATCH('Direct validations'!E332,'Financial Assets past due'!$C$27:$C$47,0),1)</f>
        <v>12</v>
      </c>
      <c r="H332" s="484" t="str">
        <f>HLOOKUP(F332,'Financial Assets past due'!$B$28:$I$30,3,FALSE)</f>
        <v>G</v>
      </c>
      <c r="I332" s="485">
        <f>INDEX('Financial Assets past due'!$B$27:$I$47,MATCH('Direct validations'!G332,'Financial Assets past due'!$B$27:$B$47,0),MATCH('Direct validations'!H332,'Financial Assets past due'!$B$30:$I$30,0))</f>
        <v>0</v>
      </c>
      <c r="J332" s="485">
        <f>INDEX('Financial Assets past due'!$K$27:$R$47,MATCH('Direct validations'!G332,'Financial Assets past due'!$K$27:$K$47,0),MATCH('Direct validations'!H332,'Financial Assets past due'!$K$30:$R$30,0))</f>
        <v>0</v>
      </c>
      <c r="K332" s="493" t="s">
        <v>160</v>
      </c>
      <c r="L332" s="481" t="str">
        <f>'Age analysis of past due no imp'!$C$42</f>
        <v>Debtors arising out of reinsurance operations</v>
      </c>
      <c r="M332" s="481" t="str">
        <f>'Age analysis of past due no imp'!$I$27</f>
        <v>Total</v>
      </c>
      <c r="N332" s="481">
        <f>INDEX('Age analysis of past due no imp'!$B$26:$C$46,MATCH('Direct validations'!L332,'Age analysis of past due no imp'!$C$26:$C$46,0),1)</f>
        <v>12</v>
      </c>
      <c r="O332" s="481" t="str">
        <f>HLOOKUP(M332,'Age analysis of past due no imp'!$B$27:$I$29,3,FALSE)</f>
        <v>J</v>
      </c>
      <c r="P332" s="485">
        <f>INDEX('Age analysis of past due no imp'!$B$26:$I$46,MATCH('Direct validations'!N332,'Age analysis of past due no imp'!$B$26:$B$46,0),MATCH('Direct validations'!O332,'Age analysis of past due no imp'!$B$29:$I$29,0))</f>
        <v>0</v>
      </c>
      <c r="Q332" s="485">
        <f>INDEX('Age analysis of past due no imp'!$K$26:$R$46,MATCH('Direct validations'!N332,'Age analysis of past due no imp'!$K$26:$K$46,0),MATCH('Direct validations'!O332,'Age analysis of past due no imp'!$K$29:$R$29,0))</f>
        <v>0</v>
      </c>
      <c r="R332" s="482" t="str">
        <f t="shared" si="116"/>
        <v>Pass</v>
      </c>
      <c r="S332" s="494" t="str">
        <f t="shared" si="117"/>
        <v>Pass</v>
      </c>
      <c r="T332" s="482" t="s">
        <v>69</v>
      </c>
      <c r="U332" s="482">
        <f t="shared" si="118"/>
        <v>0</v>
      </c>
      <c r="V332" s="494">
        <f t="shared" si="118"/>
        <v>0</v>
      </c>
    </row>
    <row r="333" spans="4:22" ht="15" x14ac:dyDescent="0.25">
      <c r="D333" s="497" t="s">
        <v>159</v>
      </c>
      <c r="E333" s="482" t="str">
        <f>'Financial Assets past due'!$C$66</f>
        <v>Debtors arising out of reinsurance operations</v>
      </c>
      <c r="F333" s="482" t="str">
        <f>'Financial Assets past due'!$F$51</f>
        <v>Past due but not impaired</v>
      </c>
      <c r="G333" s="484">
        <f>INDEX('Financial Assets past due'!$B$50:$C$70,MATCH('Direct validations'!E333,'Financial Assets past due'!$C$50:$C$70,0),1)</f>
        <v>12</v>
      </c>
      <c r="H333" s="484" t="str">
        <f>HLOOKUP(F333,'Financial Assets past due'!$B$51:$I$53,3,FALSE)</f>
        <v>L</v>
      </c>
      <c r="I333" s="485">
        <f>INDEX('Financial Assets past due'!$B$50:$I$70,MATCH('Direct validations'!G333,'Financial Assets past due'!$B$50:$B$70,0),MATCH('Direct validations'!H333,'Financial Assets past due'!$B$53:$I$53,0))</f>
        <v>0</v>
      </c>
      <c r="J333" s="485">
        <f>INDEX('Financial Assets past due'!$K$50:$R$70,MATCH('Direct validations'!G333,'Financial Assets past due'!$K$50:$K$70,0),MATCH('Direct validations'!H333,'Financial Assets past due'!$K$53:$R$53,0))</f>
        <v>0</v>
      </c>
      <c r="K333" s="493" t="s">
        <v>160</v>
      </c>
      <c r="L333" s="481" t="str">
        <f>'Age analysis of past due no imp'!$C$64</f>
        <v>Debtors arising out of reinsurance operations</v>
      </c>
      <c r="M333" s="481" t="str">
        <f>'Age analysis of past due no imp'!$I$49</f>
        <v>Total</v>
      </c>
      <c r="N333" s="481">
        <f>INDEX('Age analysis of past due no imp'!$B$48:$C$68,MATCH('Direct validations'!L333,'Age analysis of past due no imp'!$C$48:$C$68,0),1)</f>
        <v>12</v>
      </c>
      <c r="O333" s="481" t="str">
        <f>HLOOKUP(M333,'Age analysis of past due no imp'!$B$49:$I$51,3,FALSE)</f>
        <v>O</v>
      </c>
      <c r="P333" s="485">
        <f>INDEX('Age analysis of past due no imp'!$B$48:$I$68,MATCH('Direct validations'!N333,'Age analysis of past due no imp'!$B$48:$B$68,0),MATCH('Direct validations'!O333,'Age analysis of past due no imp'!$B$51:$I$51,0))</f>
        <v>0</v>
      </c>
      <c r="Q333" s="485">
        <f>INDEX('Age analysis of past due no imp'!$K$48:$R$68,MATCH('Direct validations'!N333,'Age analysis of past due no imp'!$K$48:$K$68,0),MATCH('Direct validations'!O333,'Age analysis of past due no imp'!$K$51:$R$51,0))</f>
        <v>0</v>
      </c>
      <c r="R333" s="482" t="str">
        <f t="shared" si="116"/>
        <v>Pass</v>
      </c>
      <c r="S333" s="494" t="str">
        <f t="shared" si="117"/>
        <v>Pass</v>
      </c>
      <c r="T333" s="482" t="s">
        <v>69</v>
      </c>
      <c r="U333" s="482">
        <f t="shared" si="118"/>
        <v>0</v>
      </c>
      <c r="V333" s="494">
        <f t="shared" si="118"/>
        <v>0</v>
      </c>
    </row>
    <row r="334" spans="4:22" ht="15" x14ac:dyDescent="0.25">
      <c r="D334" s="497" t="s">
        <v>159</v>
      </c>
      <c r="E334" s="482" t="str">
        <f>'Financial Assets past due'!$C$89</f>
        <v>Debtors arising out of reinsurance operations</v>
      </c>
      <c r="F334" s="482" t="str">
        <f>'Financial Assets past due'!$F$74</f>
        <v>Past due but not impaired</v>
      </c>
      <c r="G334" s="484">
        <f>INDEX('Financial Assets past due'!$B$73:$C$93,MATCH('Direct validations'!E334,'Financial Assets past due'!$C$73:$C$93,0),1)</f>
        <v>12</v>
      </c>
      <c r="H334" s="484" t="str">
        <f>HLOOKUP(F334,'Financial Assets past due'!$B$74:$I$76,3,FALSE)</f>
        <v>Q</v>
      </c>
      <c r="I334" s="485">
        <f>INDEX('Financial Assets past due'!$B$73:$I$93,MATCH('Direct validations'!G334,'Financial Assets past due'!$B$73:$B$93,0),MATCH('Direct validations'!H334,'Financial Assets past due'!$B$76:$I$76,0))</f>
        <v>0</v>
      </c>
      <c r="J334" s="485">
        <f>INDEX('Financial Assets past due'!$K$73:$R$93,MATCH('Direct validations'!G334,'Financial Assets past due'!$K$73:$K$93,0),MATCH('Direct validations'!H334,'Financial Assets past due'!$K$76:$R$76,0))</f>
        <v>0</v>
      </c>
      <c r="K334" s="493" t="s">
        <v>160</v>
      </c>
      <c r="L334" s="481" t="str">
        <f>'Age analysis of past due no imp'!$C$86</f>
        <v>Debtors arising out of reinsurance operations</v>
      </c>
      <c r="M334" s="481" t="str">
        <f>'Age analysis of past due no imp'!$I$71</f>
        <v>Total</v>
      </c>
      <c r="N334" s="481">
        <f>INDEX('Age analysis of past due no imp'!$B$70:$C$90,MATCH('Direct validations'!L334,'Age analysis of past due no imp'!$C$70:$C$90,0),1)</f>
        <v>12</v>
      </c>
      <c r="O334" s="481" t="str">
        <f>HLOOKUP(M334,'Age analysis of past due no imp'!$B$71:$I$73,3,FALSE)</f>
        <v>T</v>
      </c>
      <c r="P334" s="485">
        <f>INDEX('Age analysis of past due no imp'!$B$70:$I$90,MATCH('Direct validations'!N334,'Age analysis of past due no imp'!$B$70:$B$90,0),MATCH('Direct validations'!O334,'Age analysis of past due no imp'!$B$73:$I$73,0))</f>
        <v>0</v>
      </c>
      <c r="Q334" s="485">
        <f>INDEX('Age analysis of past due no imp'!$K$70:$R$90,MATCH('Direct validations'!N334,'Age analysis of past due no imp'!$K$70:$K$90,0),MATCH('Direct validations'!O334,'Age analysis of past due no imp'!$K$73:$R$73,0))</f>
        <v>0</v>
      </c>
      <c r="R334" s="482" t="str">
        <f t="shared" si="116"/>
        <v>Pass</v>
      </c>
      <c r="S334" s="494" t="str">
        <f t="shared" si="117"/>
        <v>Pass</v>
      </c>
      <c r="T334" s="482" t="s">
        <v>69</v>
      </c>
      <c r="U334" s="482">
        <f t="shared" si="118"/>
        <v>0</v>
      </c>
      <c r="V334" s="494">
        <f t="shared" si="118"/>
        <v>0</v>
      </c>
    </row>
    <row r="335" spans="4:22" ht="15" x14ac:dyDescent="0.25">
      <c r="D335" s="497" t="s">
        <v>159</v>
      </c>
      <c r="E335" s="482" t="str">
        <f>'Financial Assets past due'!$C$112</f>
        <v>Debtors arising out of reinsurance operations</v>
      </c>
      <c r="F335" s="482" t="str">
        <f>'Financial Assets past due'!$F$97</f>
        <v>Past due but not impaired</v>
      </c>
      <c r="G335" s="484">
        <f>INDEX('Financial Assets past due'!$B$96:$C$116,MATCH('Direct validations'!E335,'Financial Assets past due'!$C$96:$C$116,0),1)</f>
        <v>12</v>
      </c>
      <c r="H335" s="484" t="str">
        <f>HLOOKUP(F335,'Financial Assets past due'!$B$97:$I$99,3,FALSE)</f>
        <v>V</v>
      </c>
      <c r="I335" s="485">
        <f>INDEX('Financial Assets past due'!$B$96:$I$116,MATCH('Direct validations'!G335,'Financial Assets past due'!$B$96:$B$116,0),MATCH('Direct validations'!H335,'Financial Assets past due'!$B$99:$I$99,0))</f>
        <v>0</v>
      </c>
      <c r="J335" s="485">
        <f>INDEX('Financial Assets past due'!$K$96:$R$116,MATCH('Direct validations'!G335,'Financial Assets past due'!$K$96:$K$116,0),MATCH('Direct validations'!H335,'Financial Assets past due'!$K$99:$R$99,0))</f>
        <v>0</v>
      </c>
      <c r="K335" s="493" t="s">
        <v>160</v>
      </c>
      <c r="L335" s="481" t="str">
        <f>'Age analysis of past due no imp'!$C$108</f>
        <v>Debtors arising out of reinsurance operations</v>
      </c>
      <c r="M335" s="481" t="str">
        <f>'Age analysis of past due no imp'!$I$93</f>
        <v>Total</v>
      </c>
      <c r="N335" s="481">
        <f>INDEX('Age analysis of past due no imp'!$B$92:$C$112,MATCH('Direct validations'!L335,'Age analysis of past due no imp'!$C$92:$C$112,0),1)</f>
        <v>12</v>
      </c>
      <c r="O335" s="481" t="str">
        <f>HLOOKUP(M335,'Age analysis of past due no imp'!$B$93:$I$95,3,FALSE)</f>
        <v>Y</v>
      </c>
      <c r="P335" s="485">
        <f>INDEX('Age analysis of past due no imp'!$B$92:$I$112,MATCH('Direct validations'!N335,'Age analysis of past due no imp'!$B$92:$B$112,0),MATCH('Direct validations'!O335,'Age analysis of past due no imp'!$B$95:$I$95,0))</f>
        <v>0</v>
      </c>
      <c r="Q335" s="485">
        <f>INDEX('Age analysis of past due no imp'!$K$92:$R$112,MATCH('Direct validations'!N335,'Age analysis of past due no imp'!$K$92:$K$112,0),MATCH('Direct validations'!O335,'Age analysis of past due no imp'!$K$95:$R$95,0))</f>
        <v>0</v>
      </c>
      <c r="R335" s="482" t="str">
        <f t="shared" si="116"/>
        <v>Pass</v>
      </c>
      <c r="S335" s="494" t="str">
        <f t="shared" si="117"/>
        <v>Pass</v>
      </c>
      <c r="T335" s="482" t="s">
        <v>69</v>
      </c>
      <c r="U335" s="482">
        <f t="shared" si="118"/>
        <v>0</v>
      </c>
      <c r="V335" s="494">
        <f t="shared" si="118"/>
        <v>0</v>
      </c>
    </row>
    <row r="336" spans="4:22" ht="15" x14ac:dyDescent="0.25">
      <c r="D336" s="497" t="s">
        <v>159</v>
      </c>
      <c r="E336" s="482" t="str">
        <f>'Financial Assets past due'!$C$135</f>
        <v>Debtors arising out of reinsurance operations</v>
      </c>
      <c r="F336" s="482" t="str">
        <f>'Financial Assets past due'!$F$120</f>
        <v>Past due but not impaired</v>
      </c>
      <c r="G336" s="484">
        <f>INDEX('Financial Assets past due'!$B$119:$C$139,MATCH('Direct validations'!E336,'Financial Assets past due'!$C$119:$C$139,0),1)</f>
        <v>12</v>
      </c>
      <c r="H336" s="484" t="str">
        <f>HLOOKUP(F336,'Financial Assets past due'!$B$120:$I$122,3,FALSE)</f>
        <v>AA</v>
      </c>
      <c r="I336" s="485">
        <f>INDEX('Financial Assets past due'!$B$119:$I$139,MATCH('Direct validations'!G336,'Financial Assets past due'!$B$119:$B$139,0),MATCH('Direct validations'!H336,'Financial Assets past due'!$B$122:$I$122,0))</f>
        <v>0</v>
      </c>
      <c r="J336" s="485">
        <f>INDEX('Financial Assets past due'!$K$119:$R$139,MATCH('Direct validations'!G336,'Financial Assets past due'!$K$119:$K$139,0),MATCH('Direct validations'!H336,'Financial Assets past due'!$K$122:$R$122,0))</f>
        <v>0</v>
      </c>
      <c r="K336" s="493" t="s">
        <v>160</v>
      </c>
      <c r="L336" s="481" t="str">
        <f>'Age analysis of past due no imp'!$C$130</f>
        <v>Debtors arising out of reinsurance operations</v>
      </c>
      <c r="M336" s="481" t="str">
        <f>'Age analysis of past due no imp'!$I$115</f>
        <v>Total</v>
      </c>
      <c r="N336" s="481">
        <f>INDEX('Age analysis of past due no imp'!$B$114:$C$134,MATCH('Direct validations'!L336,'Age analysis of past due no imp'!$C$114:$C$134,0),1)</f>
        <v>12</v>
      </c>
      <c r="O336" s="481" t="str">
        <f>HLOOKUP(M336,'Age analysis of past due no imp'!$B$115:$I$117,3,FALSE)</f>
        <v>AD</v>
      </c>
      <c r="P336" s="485">
        <f>INDEX('Age analysis of past due no imp'!$B$114:$I$134,MATCH('Direct validations'!N336,'Age analysis of past due no imp'!$B$114:$B$134,0),MATCH('Direct validations'!O336,'Age analysis of past due no imp'!$B$117:$I$117,0))</f>
        <v>0</v>
      </c>
      <c r="Q336" s="485">
        <f>INDEX('Age analysis of past due no imp'!$K$114:$R$134,MATCH('Direct validations'!N336,'Age analysis of past due no imp'!$K$114:$K$134,0),MATCH('Direct validations'!O336,'Age analysis of past due no imp'!$K$117:$R$117,0))</f>
        <v>0</v>
      </c>
      <c r="R336" s="482" t="str">
        <f t="shared" si="116"/>
        <v>Pass</v>
      </c>
      <c r="S336" s="494" t="str">
        <f t="shared" si="117"/>
        <v>Pass</v>
      </c>
      <c r="T336" s="482" t="s">
        <v>69</v>
      </c>
      <c r="U336" s="482">
        <f t="shared" si="118"/>
        <v>0</v>
      </c>
      <c r="V336" s="494">
        <f t="shared" si="118"/>
        <v>0</v>
      </c>
    </row>
    <row r="337" spans="4:22" ht="15" x14ac:dyDescent="0.25">
      <c r="D337" s="497" t="s">
        <v>159</v>
      </c>
      <c r="E337" s="482" t="str">
        <f>'Financial Assets past due'!$C$158</f>
        <v>Debtors arising out of reinsurance operations</v>
      </c>
      <c r="F337" s="482" t="str">
        <f>'Financial Assets past due'!$F$143</f>
        <v>Past due but not impaired</v>
      </c>
      <c r="G337" s="484">
        <f>INDEX('Financial Assets past due'!$B$142:$C$162,MATCH('Direct validations'!E337,'Financial Assets past due'!$C$142:$C$162,0),1)</f>
        <v>12</v>
      </c>
      <c r="H337" s="484" t="str">
        <f>HLOOKUP(F337,'Financial Assets past due'!$B$143:$I$145,3,FALSE)</f>
        <v>AF</v>
      </c>
      <c r="I337" s="485">
        <f>INDEX('Financial Assets past due'!$B$142:$I$162,MATCH('Direct validations'!G337,'Financial Assets past due'!$B$142:$B$162,0),MATCH('Direct validations'!H337,'Financial Assets past due'!$B$145:$I$145,0))</f>
        <v>0</v>
      </c>
      <c r="J337" s="485">
        <f>INDEX('Financial Assets past due'!$K$142:$R$162,MATCH('Direct validations'!G337,'Financial Assets past due'!$K$142:$K$162,0),MATCH('Direct validations'!H337,'Financial Assets past due'!$K$145:$R$145,0))</f>
        <v>0</v>
      </c>
      <c r="K337" s="493" t="s">
        <v>160</v>
      </c>
      <c r="L337" s="481" t="str">
        <f>'Age analysis of past due no imp'!$C$152</f>
        <v>Debtors arising out of reinsurance operations</v>
      </c>
      <c r="M337" s="481" t="str">
        <f>'Age analysis of past due no imp'!$I$137</f>
        <v>Total</v>
      </c>
      <c r="N337" s="481">
        <f>INDEX('Age analysis of past due no imp'!$B$136:$C$156,MATCH('Direct validations'!L337,'Age analysis of past due no imp'!$C$136:$C$156,0),1)</f>
        <v>12</v>
      </c>
      <c r="O337" s="481" t="str">
        <f>HLOOKUP(M337,'Age analysis of past due no imp'!$B$137:$I$139,3,FALSE)</f>
        <v>AI</v>
      </c>
      <c r="P337" s="485">
        <f>INDEX('Age analysis of past due no imp'!$B$136:$I$156,MATCH('Direct validations'!N337,'Age analysis of past due no imp'!$B$136:$B$156,0),MATCH('Direct validations'!O337,'Age analysis of past due no imp'!$B$139:$I$139,0))</f>
        <v>0</v>
      </c>
      <c r="Q337" s="485">
        <f>INDEX('Age analysis of past due no imp'!$K$136:$R$156,MATCH('Direct validations'!N337,'Age analysis of past due no imp'!$K$136:$K$156,0),MATCH('Direct validations'!O337,'Age analysis of past due no imp'!$K$139:$R$139,0))</f>
        <v>0</v>
      </c>
      <c r="R337" s="482" t="str">
        <f t="shared" si="116"/>
        <v>Pass</v>
      </c>
      <c r="S337" s="494" t="str">
        <f t="shared" si="117"/>
        <v>Pass</v>
      </c>
      <c r="T337" s="482" t="s">
        <v>69</v>
      </c>
      <c r="U337" s="482">
        <f t="shared" si="118"/>
        <v>0</v>
      </c>
      <c r="V337" s="494">
        <f t="shared" si="118"/>
        <v>0</v>
      </c>
    </row>
    <row r="338" spans="4:22" ht="15" x14ac:dyDescent="0.25">
      <c r="D338" s="497" t="s">
        <v>159</v>
      </c>
      <c r="E338" s="482" t="str">
        <f>'Financial Assets past due'!$C$181</f>
        <v>Debtors arising out of reinsurance operations</v>
      </c>
      <c r="F338" s="482" t="str">
        <f>'Financial Assets past due'!$F$166</f>
        <v>Past due but not impaired</v>
      </c>
      <c r="G338" s="484">
        <f>INDEX('Financial Assets past due'!$B$165:$C$185,MATCH('Direct validations'!E338,'Financial Assets past due'!$C$165:$C$185,0),1)</f>
        <v>12</v>
      </c>
      <c r="H338" s="484" t="str">
        <f>HLOOKUP(F338,'Financial Assets past due'!$B$166:$I$168,3,FALSE)</f>
        <v>AK</v>
      </c>
      <c r="I338" s="485">
        <f>INDEX('Financial Assets past due'!$B$165:$I$185,MATCH('Direct validations'!G338,'Financial Assets past due'!$B$165:$B$185,0),MATCH('Direct validations'!H338,'Financial Assets past due'!$B$168:$I$168,0))</f>
        <v>0</v>
      </c>
      <c r="J338" s="485">
        <f>INDEX('Financial Assets past due'!$K$165:$R$185,MATCH('Direct validations'!G338,'Financial Assets past due'!$K$165:$K$185,0),MATCH('Direct validations'!H338,'Financial Assets past due'!$K$168:$R$168,0))</f>
        <v>0</v>
      </c>
      <c r="K338" s="493" t="s">
        <v>160</v>
      </c>
      <c r="L338" s="481" t="str">
        <f>'Age analysis of past due no imp'!$C$174</f>
        <v>Debtors arising out of reinsurance operations</v>
      </c>
      <c r="M338" s="481" t="str">
        <f>'Age analysis of past due no imp'!$I$159</f>
        <v>Total</v>
      </c>
      <c r="N338" s="481">
        <f>INDEX('Age analysis of past due no imp'!$B$158:$C$178,MATCH('Direct validations'!L338,'Age analysis of past due no imp'!$C$158:$C$178,0),1)</f>
        <v>12</v>
      </c>
      <c r="O338" s="481" t="str">
        <f>HLOOKUP(M338,'Age analysis of past due no imp'!$B$159:$I$161,3,FALSE)</f>
        <v>AN</v>
      </c>
      <c r="P338" s="485">
        <f>INDEX('Age analysis of past due no imp'!$B$158:$I$178,MATCH('Direct validations'!N338,'Age analysis of past due no imp'!$B$158:$B$178,0),MATCH('Direct validations'!O338,'Age analysis of past due no imp'!$B$161:$I$161,0))</f>
        <v>0</v>
      </c>
      <c r="Q338" s="485">
        <f>INDEX('Age analysis of past due no imp'!$K$158:$R$178,MATCH('Direct validations'!N338,'Age analysis of past due no imp'!$K$158:$K$178,0),MATCH('Direct validations'!O338,'Age analysis of past due no imp'!$K$161:$R$161,0))</f>
        <v>0</v>
      </c>
      <c r="R338" s="482" t="str">
        <f t="shared" si="116"/>
        <v>Pass</v>
      </c>
      <c r="S338" s="494" t="str">
        <f t="shared" si="117"/>
        <v>Pass</v>
      </c>
      <c r="T338" s="482" t="s">
        <v>69</v>
      </c>
      <c r="U338" s="482">
        <f t="shared" si="118"/>
        <v>0</v>
      </c>
      <c r="V338" s="494">
        <f t="shared" si="118"/>
        <v>0</v>
      </c>
    </row>
    <row r="339" spans="4:22" x14ac:dyDescent="0.2">
      <c r="D339" s="490"/>
      <c r="I339" s="485"/>
      <c r="J339" s="485"/>
      <c r="P339" s="485"/>
      <c r="Q339" s="485"/>
      <c r="R339" s="482"/>
      <c r="S339" s="494"/>
      <c r="U339" s="482"/>
      <c r="V339" s="494"/>
    </row>
    <row r="340" spans="4:22" ht="15" x14ac:dyDescent="0.25">
      <c r="D340" s="497" t="s">
        <v>159</v>
      </c>
      <c r="E340" s="482" t="str">
        <f>'Financial Assets past due'!$C$21</f>
        <v>Other debtors and accrued interest</v>
      </c>
      <c r="F340" s="482" t="str">
        <f>'Financial Assets past due'!$F$5</f>
        <v>Past due but not impaired</v>
      </c>
      <c r="G340" s="484">
        <f>INDEX('Financial Assets past due'!$B$4:$C$24,MATCH('Direct validations'!E340,'Financial Assets past due'!$C$4:$C$24,0),1)</f>
        <v>13</v>
      </c>
      <c r="H340" s="484" t="str">
        <f>HLOOKUP(F340,'Financial Assets past due'!$B$5:$I$7,3,FALSE)</f>
        <v>B</v>
      </c>
      <c r="I340" s="485">
        <f>INDEX('Financial Assets past due'!$B$4:$I$24,MATCH('Direct validations'!G340,'Financial Assets past due'!$B$4:$B$24,0),MATCH('Direct validations'!H340,'Financial Assets past due'!$B$7:$I$7,0))</f>
        <v>0</v>
      </c>
      <c r="J340" s="485">
        <f>INDEX('Financial Assets past due'!$K$4:R$24,MATCH('Direct validations'!G340,'Financial Assets past due'!$K$4:$K$24,0),MATCH('Direct validations'!H340,'Financial Assets past due'!$K$7:$R$7,0))</f>
        <v>0</v>
      </c>
      <c r="K340" s="493" t="s">
        <v>160</v>
      </c>
      <c r="L340" s="481" t="str">
        <f>'Age analysis of past due no imp'!$C$21</f>
        <v>Other debtors and accrued interest</v>
      </c>
      <c r="M340" s="481" t="str">
        <f>'Age analysis of past due no imp'!$I$5</f>
        <v>Total</v>
      </c>
      <c r="N340" s="481">
        <f>INDEX('Age analysis of past due no imp'!$B$4:$C$24,MATCH('Direct validations'!L340,'Age analysis of past due no imp'!$C$4:$C$24,0),1)</f>
        <v>13</v>
      </c>
      <c r="O340" s="481" t="str">
        <f>HLOOKUP(M340,'Age analysis of past due no imp'!$B$5:$I$7,3,FALSE)</f>
        <v>E</v>
      </c>
      <c r="P340" s="485">
        <f>INDEX('Age analysis of past due no imp'!$B$4:$I$24,MATCH('Direct validations'!N340,'Age analysis of past due no imp'!$B$4:$B$24,0),MATCH('Direct validations'!O340,'Age analysis of past due no imp'!$B$7:$I$7,0))</f>
        <v>0</v>
      </c>
      <c r="Q340" s="485">
        <f>INDEX('Age analysis of past due no imp'!$K$4:$R$24,MATCH('Direct validations'!N340,'Age analysis of past due no imp'!$K$4:$K$24,0),MATCH('Direct validations'!O340,'Age analysis of past due no imp'!$K$7:$R$7,0))</f>
        <v>0</v>
      </c>
      <c r="R340" s="482" t="str">
        <f t="shared" ref="R340:R347" si="119">IF($T340="No",IF(I340=P340,"Pass","Fail"),IF(I340+P340=0,"Pass","Fail"))</f>
        <v>Pass</v>
      </c>
      <c r="S340" s="494" t="str">
        <f t="shared" ref="S340:S347" si="120">IF($T340="No",IF(J340=Q340,"Pass","Fail"),IF(J340+Q340=0,"Pass","Fail"))</f>
        <v>Pass</v>
      </c>
      <c r="T340" s="482" t="s">
        <v>69</v>
      </c>
      <c r="U340" s="482">
        <f t="shared" ref="U340:V347" si="121">IF(R340="Pass",0,1)</f>
        <v>0</v>
      </c>
      <c r="V340" s="494">
        <f t="shared" si="121"/>
        <v>0</v>
      </c>
    </row>
    <row r="341" spans="4:22" ht="15" x14ac:dyDescent="0.25">
      <c r="D341" s="497" t="s">
        <v>159</v>
      </c>
      <c r="E341" s="482" t="str">
        <f>'Financial Assets past due'!$C$44</f>
        <v>Other debtors and accrued interest</v>
      </c>
      <c r="F341" s="482" t="str">
        <f>'Financial Assets past due'!$F$28</f>
        <v>Past due but not impaired</v>
      </c>
      <c r="G341" s="484">
        <f>INDEX('Financial Assets past due'!$B$27:$C$47,MATCH('Direct validations'!E341,'Financial Assets past due'!$C$27:$C$47,0),1)</f>
        <v>13</v>
      </c>
      <c r="H341" s="484" t="str">
        <f>HLOOKUP(F341,'Financial Assets past due'!$B$28:$I$30,3,FALSE)</f>
        <v>G</v>
      </c>
      <c r="I341" s="485">
        <f>INDEX('Financial Assets past due'!$B$27:$I$47,MATCH('Direct validations'!G341,'Financial Assets past due'!$B$27:$B$47,0),MATCH('Direct validations'!H341,'Financial Assets past due'!$B$30:$I$30,0))</f>
        <v>0</v>
      </c>
      <c r="J341" s="485">
        <f>INDEX('Financial Assets past due'!$K$27:$R$47,MATCH('Direct validations'!G341,'Financial Assets past due'!$K$27:$K$47,0),MATCH('Direct validations'!H341,'Financial Assets past due'!$K$30:$R$30,0))</f>
        <v>0</v>
      </c>
      <c r="K341" s="493" t="s">
        <v>160</v>
      </c>
      <c r="L341" s="481" t="str">
        <f>'Age analysis of past due no imp'!$C$43</f>
        <v>Other debtors and accrued interest</v>
      </c>
      <c r="M341" s="481" t="str">
        <f>'Age analysis of past due no imp'!$I$27</f>
        <v>Total</v>
      </c>
      <c r="N341" s="481">
        <f>INDEX('Age analysis of past due no imp'!$B$26:$C$46,MATCH('Direct validations'!L341,'Age analysis of past due no imp'!$C$26:$C$46,0),1)</f>
        <v>13</v>
      </c>
      <c r="O341" s="481" t="str">
        <f>HLOOKUP(M341,'Age analysis of past due no imp'!$B$27:$I$29,3,FALSE)</f>
        <v>J</v>
      </c>
      <c r="P341" s="485">
        <f>INDEX('Age analysis of past due no imp'!$B$26:$I$46,MATCH('Direct validations'!N341,'Age analysis of past due no imp'!$B$26:$B$46,0),MATCH('Direct validations'!O341,'Age analysis of past due no imp'!$B$29:$I$29,0))</f>
        <v>0</v>
      </c>
      <c r="Q341" s="485">
        <f>INDEX('Age analysis of past due no imp'!$K$26:$R$46,MATCH('Direct validations'!N341,'Age analysis of past due no imp'!$K$26:$K$46,0),MATCH('Direct validations'!O341,'Age analysis of past due no imp'!$K$29:$R$29,0))</f>
        <v>0</v>
      </c>
      <c r="R341" s="482" t="str">
        <f t="shared" si="119"/>
        <v>Pass</v>
      </c>
      <c r="S341" s="494" t="str">
        <f t="shared" si="120"/>
        <v>Pass</v>
      </c>
      <c r="T341" s="482" t="s">
        <v>69</v>
      </c>
      <c r="U341" s="482">
        <f t="shared" si="121"/>
        <v>0</v>
      </c>
      <c r="V341" s="494">
        <f t="shared" si="121"/>
        <v>0</v>
      </c>
    </row>
    <row r="342" spans="4:22" ht="15" x14ac:dyDescent="0.25">
      <c r="D342" s="497" t="s">
        <v>159</v>
      </c>
      <c r="E342" s="482" t="str">
        <f>'Financial Assets past due'!$C$67</f>
        <v>Other debtors and accrued interest</v>
      </c>
      <c r="F342" s="482" t="str">
        <f>'Financial Assets past due'!$F$51</f>
        <v>Past due but not impaired</v>
      </c>
      <c r="G342" s="484">
        <f>INDEX('Financial Assets past due'!$B$50:$C$70,MATCH('Direct validations'!E342,'Financial Assets past due'!$C$50:$C$70,0),1)</f>
        <v>13</v>
      </c>
      <c r="H342" s="484" t="str">
        <f>HLOOKUP(F342,'Financial Assets past due'!$B$51:$I$53,3,FALSE)</f>
        <v>L</v>
      </c>
      <c r="I342" s="485">
        <f>INDEX('Financial Assets past due'!$B$50:$I$70,MATCH('Direct validations'!G342,'Financial Assets past due'!$B$50:$B$70,0),MATCH('Direct validations'!H342,'Financial Assets past due'!$B$53:$I$53,0))</f>
        <v>0</v>
      </c>
      <c r="J342" s="485">
        <f>INDEX('Financial Assets past due'!$K$50:$R$70,MATCH('Direct validations'!G342,'Financial Assets past due'!$K$50:$K$70,0),MATCH('Direct validations'!H342,'Financial Assets past due'!$K$53:$R$53,0))</f>
        <v>0</v>
      </c>
      <c r="K342" s="493" t="s">
        <v>160</v>
      </c>
      <c r="L342" s="481" t="str">
        <f>'Age analysis of past due no imp'!$C$65</f>
        <v>Other debtors and accrued interest</v>
      </c>
      <c r="M342" s="481" t="str">
        <f>'Age analysis of past due no imp'!$I$49</f>
        <v>Total</v>
      </c>
      <c r="N342" s="481">
        <f>INDEX('Age analysis of past due no imp'!$B$48:$C$68,MATCH('Direct validations'!L342,'Age analysis of past due no imp'!$C$48:$C$68,0),1)</f>
        <v>13</v>
      </c>
      <c r="O342" s="481" t="str">
        <f>HLOOKUP(M342,'Age analysis of past due no imp'!$B$49:$I$51,3,FALSE)</f>
        <v>O</v>
      </c>
      <c r="P342" s="485">
        <f>INDEX('Age analysis of past due no imp'!$B$48:$I$68,MATCH('Direct validations'!N342,'Age analysis of past due no imp'!$B$48:$B$68,0),MATCH('Direct validations'!O342,'Age analysis of past due no imp'!$B$51:$I$51,0))</f>
        <v>0</v>
      </c>
      <c r="Q342" s="485">
        <f>INDEX('Age analysis of past due no imp'!$K$48:$R$68,MATCH('Direct validations'!N342,'Age analysis of past due no imp'!$K$48:$K$68,0),MATCH('Direct validations'!O342,'Age analysis of past due no imp'!$K$51:$R$51,0))</f>
        <v>0</v>
      </c>
      <c r="R342" s="482" t="str">
        <f t="shared" si="119"/>
        <v>Pass</v>
      </c>
      <c r="S342" s="494" t="str">
        <f t="shared" si="120"/>
        <v>Pass</v>
      </c>
      <c r="T342" s="482" t="s">
        <v>69</v>
      </c>
      <c r="U342" s="482">
        <f t="shared" si="121"/>
        <v>0</v>
      </c>
      <c r="V342" s="494">
        <f t="shared" si="121"/>
        <v>0</v>
      </c>
    </row>
    <row r="343" spans="4:22" ht="15" x14ac:dyDescent="0.25">
      <c r="D343" s="497" t="s">
        <v>159</v>
      </c>
      <c r="E343" s="482" t="str">
        <f>'Financial Assets past due'!$C$90</f>
        <v>Other debtors and accrued interest</v>
      </c>
      <c r="F343" s="482" t="str">
        <f>'Financial Assets past due'!$F$74</f>
        <v>Past due but not impaired</v>
      </c>
      <c r="G343" s="484">
        <f>INDEX('Financial Assets past due'!$B$73:$C$93,MATCH('Direct validations'!E343,'Financial Assets past due'!$C$73:$C$93,0),1)</f>
        <v>13</v>
      </c>
      <c r="H343" s="484" t="str">
        <f>HLOOKUP(F343,'Financial Assets past due'!$B$74:$I$76,3,FALSE)</f>
        <v>Q</v>
      </c>
      <c r="I343" s="485">
        <f>INDEX('Financial Assets past due'!$B$73:$I$93,MATCH('Direct validations'!G343,'Financial Assets past due'!$B$73:$B$93,0),MATCH('Direct validations'!H343,'Financial Assets past due'!$B$76:$I$76,0))</f>
        <v>0</v>
      </c>
      <c r="J343" s="485">
        <f>INDEX('Financial Assets past due'!$K$73:$R$93,MATCH('Direct validations'!G343,'Financial Assets past due'!$K$73:$K$93,0),MATCH('Direct validations'!H343,'Financial Assets past due'!$K$76:$R$76,0))</f>
        <v>0</v>
      </c>
      <c r="K343" s="493" t="s">
        <v>160</v>
      </c>
      <c r="L343" s="481" t="str">
        <f>'Age analysis of past due no imp'!$C$87</f>
        <v>Other debtors and accrued interest</v>
      </c>
      <c r="M343" s="481" t="str">
        <f>'Age analysis of past due no imp'!$I$71</f>
        <v>Total</v>
      </c>
      <c r="N343" s="481">
        <f>INDEX('Age analysis of past due no imp'!$B$70:$C$90,MATCH('Direct validations'!L343,'Age analysis of past due no imp'!$C$70:$C$90,0),1)</f>
        <v>13</v>
      </c>
      <c r="O343" s="481" t="str">
        <f>HLOOKUP(M343,'Age analysis of past due no imp'!$B$71:$I$73,3,FALSE)</f>
        <v>T</v>
      </c>
      <c r="P343" s="485">
        <f>INDEX('Age analysis of past due no imp'!$B$70:$I$90,MATCH('Direct validations'!N343,'Age analysis of past due no imp'!$B$70:$B$90,0),MATCH('Direct validations'!O343,'Age analysis of past due no imp'!$B$73:$I$73,0))</f>
        <v>0</v>
      </c>
      <c r="Q343" s="485">
        <f>INDEX('Age analysis of past due no imp'!$K$70:$R$90,MATCH('Direct validations'!N343,'Age analysis of past due no imp'!$K$70:$K$90,0),MATCH('Direct validations'!O343,'Age analysis of past due no imp'!$K$73:$R$73,0))</f>
        <v>0</v>
      </c>
      <c r="R343" s="482" t="str">
        <f t="shared" si="119"/>
        <v>Pass</v>
      </c>
      <c r="S343" s="494" t="str">
        <f t="shared" si="120"/>
        <v>Pass</v>
      </c>
      <c r="T343" s="482" t="s">
        <v>69</v>
      </c>
      <c r="U343" s="482">
        <f t="shared" si="121"/>
        <v>0</v>
      </c>
      <c r="V343" s="494">
        <f t="shared" si="121"/>
        <v>0</v>
      </c>
    </row>
    <row r="344" spans="4:22" ht="15" x14ac:dyDescent="0.25">
      <c r="D344" s="497" t="s">
        <v>159</v>
      </c>
      <c r="E344" s="482" t="str">
        <f>'Financial Assets past due'!$C$113</f>
        <v>Other debtors and accrued interest</v>
      </c>
      <c r="F344" s="482" t="str">
        <f>'Financial Assets past due'!$F$97</f>
        <v>Past due but not impaired</v>
      </c>
      <c r="G344" s="484">
        <f>INDEX('Financial Assets past due'!$B$96:$C$116,MATCH('Direct validations'!E344,'Financial Assets past due'!$C$96:$C$116,0),1)</f>
        <v>13</v>
      </c>
      <c r="H344" s="484" t="str">
        <f>HLOOKUP(F344,'Financial Assets past due'!$B$97:$I$99,3,FALSE)</f>
        <v>V</v>
      </c>
      <c r="I344" s="485">
        <f>INDEX('Financial Assets past due'!$B$96:$I$116,MATCH('Direct validations'!G344,'Financial Assets past due'!$B$96:$B$116,0),MATCH('Direct validations'!H344,'Financial Assets past due'!$B$99:$I$99,0))</f>
        <v>0</v>
      </c>
      <c r="J344" s="485">
        <f>INDEX('Financial Assets past due'!$K$96:$R$116,MATCH('Direct validations'!G344,'Financial Assets past due'!$K$96:$K$116,0),MATCH('Direct validations'!H344,'Financial Assets past due'!$K$99:$R$99,0))</f>
        <v>0</v>
      </c>
      <c r="K344" s="493" t="s">
        <v>160</v>
      </c>
      <c r="L344" s="481" t="str">
        <f>'Age analysis of past due no imp'!$C$109</f>
        <v>Other debtors and accrued interest</v>
      </c>
      <c r="M344" s="481" t="str">
        <f>'Age analysis of past due no imp'!$I$93</f>
        <v>Total</v>
      </c>
      <c r="N344" s="481">
        <f>INDEX('Age analysis of past due no imp'!$B$92:$C$112,MATCH('Direct validations'!L344,'Age analysis of past due no imp'!$C$92:$C$112,0),1)</f>
        <v>13</v>
      </c>
      <c r="O344" s="481" t="str">
        <f>HLOOKUP(M344,'Age analysis of past due no imp'!$B$93:$I$95,3,FALSE)</f>
        <v>Y</v>
      </c>
      <c r="P344" s="485">
        <f>INDEX('Age analysis of past due no imp'!$B$92:$I$112,MATCH('Direct validations'!N344,'Age analysis of past due no imp'!$B$92:$B$112,0),MATCH('Direct validations'!O344,'Age analysis of past due no imp'!$B$95:$I$95,0))</f>
        <v>0</v>
      </c>
      <c r="Q344" s="485">
        <f>INDEX('Age analysis of past due no imp'!$K$92:$R$112,MATCH('Direct validations'!N344,'Age analysis of past due no imp'!$K$92:$K$112,0),MATCH('Direct validations'!O344,'Age analysis of past due no imp'!$K$95:$R$95,0))</f>
        <v>0</v>
      </c>
      <c r="R344" s="482" t="str">
        <f t="shared" si="119"/>
        <v>Pass</v>
      </c>
      <c r="S344" s="494" t="str">
        <f t="shared" si="120"/>
        <v>Pass</v>
      </c>
      <c r="T344" s="482" t="s">
        <v>69</v>
      </c>
      <c r="U344" s="482">
        <f t="shared" si="121"/>
        <v>0</v>
      </c>
      <c r="V344" s="494">
        <f t="shared" si="121"/>
        <v>0</v>
      </c>
    </row>
    <row r="345" spans="4:22" ht="15" x14ac:dyDescent="0.25">
      <c r="D345" s="497" t="s">
        <v>159</v>
      </c>
      <c r="E345" s="482" t="str">
        <f>'Financial Assets past due'!$C$136</f>
        <v>Other debtors and accrued interest</v>
      </c>
      <c r="F345" s="482" t="str">
        <f>'Financial Assets past due'!$F$120</f>
        <v>Past due but not impaired</v>
      </c>
      <c r="G345" s="484">
        <f>INDEX('Financial Assets past due'!$B$119:$C$139,MATCH('Direct validations'!E345,'Financial Assets past due'!$C$119:$C$139,0),1)</f>
        <v>13</v>
      </c>
      <c r="H345" s="484" t="str">
        <f>HLOOKUP(F345,'Financial Assets past due'!$B$120:$I$122,3,FALSE)</f>
        <v>AA</v>
      </c>
      <c r="I345" s="485">
        <f>INDEX('Financial Assets past due'!$B$119:$I$139,MATCH('Direct validations'!G345,'Financial Assets past due'!$B$119:$B$139,0),MATCH('Direct validations'!H345,'Financial Assets past due'!$B$122:$I$122,0))</f>
        <v>0</v>
      </c>
      <c r="J345" s="485">
        <f>INDEX('Financial Assets past due'!$K$119:$R$139,MATCH('Direct validations'!G345,'Financial Assets past due'!$K$119:$K$139,0),MATCH('Direct validations'!H345,'Financial Assets past due'!$K$122:$R$122,0))</f>
        <v>0</v>
      </c>
      <c r="K345" s="493" t="s">
        <v>160</v>
      </c>
      <c r="L345" s="481" t="str">
        <f>'Age analysis of past due no imp'!$C$131</f>
        <v>Other debtors and accrued interest</v>
      </c>
      <c r="M345" s="481" t="str">
        <f>'Age analysis of past due no imp'!$I$115</f>
        <v>Total</v>
      </c>
      <c r="N345" s="481">
        <f>INDEX('Age analysis of past due no imp'!$B$114:$C$134,MATCH('Direct validations'!L345,'Age analysis of past due no imp'!$C$114:$C$134,0),1)</f>
        <v>13</v>
      </c>
      <c r="O345" s="481" t="str">
        <f>HLOOKUP(M345,'Age analysis of past due no imp'!$B$115:$I$117,3,FALSE)</f>
        <v>AD</v>
      </c>
      <c r="P345" s="485">
        <f>INDEX('Age analysis of past due no imp'!$B$114:$I$134,MATCH('Direct validations'!N345,'Age analysis of past due no imp'!$B$114:$B$134,0),MATCH('Direct validations'!O345,'Age analysis of past due no imp'!$B$117:$I$117,0))</f>
        <v>0</v>
      </c>
      <c r="Q345" s="485">
        <f>INDEX('Age analysis of past due no imp'!$K$114:$R$134,MATCH('Direct validations'!N345,'Age analysis of past due no imp'!$K$114:$K$134,0),MATCH('Direct validations'!O345,'Age analysis of past due no imp'!$K$117:$R$117,0))</f>
        <v>0</v>
      </c>
      <c r="R345" s="482" t="str">
        <f t="shared" si="119"/>
        <v>Pass</v>
      </c>
      <c r="S345" s="494" t="str">
        <f t="shared" si="120"/>
        <v>Pass</v>
      </c>
      <c r="T345" s="482" t="s">
        <v>69</v>
      </c>
      <c r="U345" s="482">
        <f t="shared" si="121"/>
        <v>0</v>
      </c>
      <c r="V345" s="494">
        <f t="shared" si="121"/>
        <v>0</v>
      </c>
    </row>
    <row r="346" spans="4:22" ht="15" x14ac:dyDescent="0.25">
      <c r="D346" s="497" t="s">
        <v>159</v>
      </c>
      <c r="E346" s="482" t="str">
        <f>'Financial Assets past due'!$C$159</f>
        <v>Other debtors and accrued interest</v>
      </c>
      <c r="F346" s="482" t="str">
        <f>'Financial Assets past due'!$F$143</f>
        <v>Past due but not impaired</v>
      </c>
      <c r="G346" s="484">
        <f>INDEX('Financial Assets past due'!$B$142:$C$162,MATCH('Direct validations'!E346,'Financial Assets past due'!$C$142:$C$162,0),1)</f>
        <v>13</v>
      </c>
      <c r="H346" s="484" t="str">
        <f>HLOOKUP(F346,'Financial Assets past due'!$B$143:$I$145,3,FALSE)</f>
        <v>AF</v>
      </c>
      <c r="I346" s="485">
        <f>INDEX('Financial Assets past due'!$B$142:$I$162,MATCH('Direct validations'!G346,'Financial Assets past due'!$B$142:$B$162,0),MATCH('Direct validations'!H346,'Financial Assets past due'!$B$145:$I$145,0))</f>
        <v>0</v>
      </c>
      <c r="J346" s="485">
        <f>INDEX('Financial Assets past due'!$K$142:$R$162,MATCH('Direct validations'!G346,'Financial Assets past due'!$K$142:$K$162,0),MATCH('Direct validations'!H346,'Financial Assets past due'!$K$145:$R$145,0))</f>
        <v>0</v>
      </c>
      <c r="K346" s="493" t="s">
        <v>160</v>
      </c>
      <c r="L346" s="481" t="str">
        <f>'Age analysis of past due no imp'!$C$153</f>
        <v>Other debtors and accrued interest</v>
      </c>
      <c r="M346" s="481" t="str">
        <f>'Age analysis of past due no imp'!$I$137</f>
        <v>Total</v>
      </c>
      <c r="N346" s="481">
        <f>INDEX('Age analysis of past due no imp'!$B$136:$C$156,MATCH('Direct validations'!L346,'Age analysis of past due no imp'!$C$136:$C$156,0),1)</f>
        <v>13</v>
      </c>
      <c r="O346" s="481" t="str">
        <f>HLOOKUP(M346,'Age analysis of past due no imp'!$B$137:$I$139,3,FALSE)</f>
        <v>AI</v>
      </c>
      <c r="P346" s="485">
        <f>INDEX('Age analysis of past due no imp'!$B$136:$I$156,MATCH('Direct validations'!N346,'Age analysis of past due no imp'!$B$136:$B$156,0),MATCH('Direct validations'!O346,'Age analysis of past due no imp'!$B$139:$I$139,0))</f>
        <v>0</v>
      </c>
      <c r="Q346" s="485">
        <f>INDEX('Age analysis of past due no imp'!$K$136:$R$156,MATCH('Direct validations'!N346,'Age analysis of past due no imp'!$K$136:$K$156,0),MATCH('Direct validations'!O346,'Age analysis of past due no imp'!$K$139:$R$139,0))</f>
        <v>0</v>
      </c>
      <c r="R346" s="482" t="str">
        <f t="shared" si="119"/>
        <v>Pass</v>
      </c>
      <c r="S346" s="494" t="str">
        <f t="shared" si="120"/>
        <v>Pass</v>
      </c>
      <c r="T346" s="482" t="s">
        <v>69</v>
      </c>
      <c r="U346" s="482">
        <f t="shared" si="121"/>
        <v>0</v>
      </c>
      <c r="V346" s="494">
        <f t="shared" si="121"/>
        <v>0</v>
      </c>
    </row>
    <row r="347" spans="4:22" ht="15" x14ac:dyDescent="0.25">
      <c r="D347" s="497" t="s">
        <v>159</v>
      </c>
      <c r="E347" s="482" t="str">
        <f>'Financial Assets past due'!$C$182</f>
        <v>Other debtors and accrued interest</v>
      </c>
      <c r="F347" s="482" t="str">
        <f>'Financial Assets past due'!$F$166</f>
        <v>Past due but not impaired</v>
      </c>
      <c r="G347" s="484">
        <f>INDEX('Financial Assets past due'!$B$165:$C$185,MATCH('Direct validations'!E347,'Financial Assets past due'!$C$165:$C$185,0),1)</f>
        <v>13</v>
      </c>
      <c r="H347" s="484" t="str">
        <f>HLOOKUP(F347,'Financial Assets past due'!$B$166:$I$168,3,FALSE)</f>
        <v>AK</v>
      </c>
      <c r="I347" s="485">
        <f>INDEX('Financial Assets past due'!$B$165:$I$185,MATCH('Direct validations'!G347,'Financial Assets past due'!$B$165:$B$185,0),MATCH('Direct validations'!H347,'Financial Assets past due'!$B$168:$I$168,0))</f>
        <v>0</v>
      </c>
      <c r="J347" s="485">
        <f>INDEX('Financial Assets past due'!$K$165:$R$185,MATCH('Direct validations'!G347,'Financial Assets past due'!$K$165:$K$185,0),MATCH('Direct validations'!H347,'Financial Assets past due'!$K$168:$R$168,0))</f>
        <v>0</v>
      </c>
      <c r="K347" s="493" t="s">
        <v>160</v>
      </c>
      <c r="L347" s="481" t="str">
        <f>'Age analysis of past due no imp'!$C$175</f>
        <v>Other debtors and accrued interest</v>
      </c>
      <c r="M347" s="481" t="str">
        <f>'Age analysis of past due no imp'!$I$159</f>
        <v>Total</v>
      </c>
      <c r="N347" s="481">
        <f>INDEX('Age analysis of past due no imp'!$B$158:$C$178,MATCH('Direct validations'!L347,'Age analysis of past due no imp'!$C$158:$C$178,0),1)</f>
        <v>13</v>
      </c>
      <c r="O347" s="481" t="str">
        <f>HLOOKUP(M347,'Age analysis of past due no imp'!$B$159:$I$161,3,FALSE)</f>
        <v>AN</v>
      </c>
      <c r="P347" s="485">
        <f>INDEX('Age analysis of past due no imp'!$B$158:$I$178,MATCH('Direct validations'!N347,'Age analysis of past due no imp'!$B$158:$B$178,0),MATCH('Direct validations'!O347,'Age analysis of past due no imp'!$B$161:$I$161,0))</f>
        <v>0</v>
      </c>
      <c r="Q347" s="485">
        <f>INDEX('Age analysis of past due no imp'!$K$158:$R$178,MATCH('Direct validations'!N347,'Age analysis of past due no imp'!$K$158:$K$178,0),MATCH('Direct validations'!O347,'Age analysis of past due no imp'!$K$161:$R$161,0))</f>
        <v>0</v>
      </c>
      <c r="R347" s="482" t="str">
        <f t="shared" si="119"/>
        <v>Pass</v>
      </c>
      <c r="S347" s="494" t="str">
        <f t="shared" si="120"/>
        <v>Pass</v>
      </c>
      <c r="T347" s="482" t="s">
        <v>69</v>
      </c>
      <c r="U347" s="482">
        <f t="shared" si="121"/>
        <v>0</v>
      </c>
      <c r="V347" s="494">
        <f t="shared" si="121"/>
        <v>0</v>
      </c>
    </row>
    <row r="348" spans="4:22" x14ac:dyDescent="0.2">
      <c r="D348" s="490"/>
      <c r="I348" s="485"/>
      <c r="J348" s="485"/>
      <c r="P348" s="485"/>
      <c r="Q348" s="485"/>
      <c r="R348" s="482"/>
      <c r="S348" s="494"/>
      <c r="U348" s="482"/>
      <c r="V348" s="494"/>
    </row>
    <row r="349" spans="4:22" ht="15" x14ac:dyDescent="0.25">
      <c r="D349" s="497" t="s">
        <v>159</v>
      </c>
      <c r="E349" s="697" t="s">
        <v>164</v>
      </c>
      <c r="F349" s="697" t="str">
        <f>'Financial Assets past due'!$F$5</f>
        <v>Past due but not impaired</v>
      </c>
      <c r="G349" s="699">
        <f>INDEX('Financial Assets past due'!$B$4:$C$24,MATCH('Direct validations'!E349,'Financial Assets past due'!$C$4:$C$24,0),1)</f>
        <v>14</v>
      </c>
      <c r="H349" s="484" t="str">
        <f>HLOOKUP(F349,'Financial Assets past due'!$B$5:$I$7,3,FALSE)</f>
        <v>B</v>
      </c>
      <c r="I349" s="485">
        <f>INDEX('Financial Assets past due'!$B$4:$I$24,MATCH('Direct validations'!G349,'Financial Assets past due'!$B$4:$B$24,0),MATCH('Direct validations'!H349,'Financial Assets past due'!$B$7:$I$7,0))</f>
        <v>0</v>
      </c>
      <c r="J349" s="485">
        <f>INDEX('Financial Assets past due'!$K$4:R$24,MATCH('Direct validations'!G349,'Financial Assets past due'!$K$4:$K$24,0),MATCH('Direct validations'!H349,'Financial Assets past due'!$K$7:$R$7,0))</f>
        <v>0</v>
      </c>
      <c r="K349" s="493" t="s">
        <v>160</v>
      </c>
      <c r="L349" s="697" t="s">
        <v>164</v>
      </c>
      <c r="M349" s="698" t="str">
        <f>'Age analysis of past due no imp'!$I$5</f>
        <v>Total</v>
      </c>
      <c r="N349" s="481">
        <f>INDEX('Age analysis of past due no imp'!$B$4:$C$24,MATCH('Direct validations'!L349,'Age analysis of past due no imp'!$C$4:$C$24,0),1)</f>
        <v>14</v>
      </c>
      <c r="O349" s="481" t="str">
        <f>HLOOKUP(M349,'Age analysis of past due no imp'!$B$5:$I$7,3,FALSE)</f>
        <v>E</v>
      </c>
      <c r="P349" s="485">
        <f>INDEX('Age analysis of past due no imp'!$B$4:$I$24,MATCH('Direct validations'!N349,'Age analysis of past due no imp'!$B$4:$B$24,0),MATCH('Direct validations'!O349,'Age analysis of past due no imp'!$B$7:$I$7,0))</f>
        <v>0</v>
      </c>
      <c r="Q349" s="485">
        <f>INDEX('Age analysis of past due no imp'!$K$4:$R$24,MATCH('Direct validations'!N349,'Age analysis of past due no imp'!$K$4:$K$24,0),MATCH('Direct validations'!O349,'Age analysis of past due no imp'!$K$7:$R$7,0))</f>
        <v>0</v>
      </c>
      <c r="R349" s="482" t="str">
        <f t="shared" ref="R349:R356" si="122">IF($T349="No",IF(I349=P349,"Pass","Fail"),IF(I349+P349=0,"Pass","Fail"))</f>
        <v>Pass</v>
      </c>
      <c r="S349" s="494" t="str">
        <f t="shared" ref="S349:S356" si="123">IF($T349="No",IF(J349=Q349,"Pass","Fail"),IF(J349+Q349=0,"Pass","Fail"))</f>
        <v>Pass</v>
      </c>
      <c r="T349" s="482" t="s">
        <v>69</v>
      </c>
      <c r="U349" s="482">
        <f t="shared" ref="U349:U356" si="124">IF(R349="Pass",0,1)</f>
        <v>0</v>
      </c>
      <c r="V349" s="494">
        <f t="shared" ref="V349:V356" si="125">IF(S349="Pass",0,1)</f>
        <v>0</v>
      </c>
    </row>
    <row r="350" spans="4:22" ht="15" x14ac:dyDescent="0.25">
      <c r="D350" s="497" t="s">
        <v>159</v>
      </c>
      <c r="E350" s="697" t="s">
        <v>164</v>
      </c>
      <c r="F350" s="697" t="str">
        <f>'Financial Assets past due'!$F$28</f>
        <v>Past due but not impaired</v>
      </c>
      <c r="G350" s="699">
        <f>INDEX('Financial Assets past due'!$B$27:$C$47,MATCH('Direct validations'!E350,'Financial Assets past due'!$C$27:$C$47,0),1)</f>
        <v>14</v>
      </c>
      <c r="H350" s="484" t="str">
        <f>HLOOKUP(F350,'Financial Assets past due'!$B$28:$I$30,3,FALSE)</f>
        <v>G</v>
      </c>
      <c r="I350" s="485">
        <f>INDEX('Financial Assets past due'!$B$27:$I$47,MATCH('Direct validations'!G350,'Financial Assets past due'!$B$27:$B$47,0),MATCH('Direct validations'!H350,'Financial Assets past due'!$B$30:$I$30,0))</f>
        <v>0</v>
      </c>
      <c r="J350" s="485">
        <f>INDEX('Financial Assets past due'!$K$27:$R$47,MATCH('Direct validations'!G350,'Financial Assets past due'!$K$27:$K$47,0),MATCH('Direct validations'!H350,'Financial Assets past due'!$K$30:$R$30,0))</f>
        <v>0</v>
      </c>
      <c r="K350" s="493" t="s">
        <v>160</v>
      </c>
      <c r="L350" s="697" t="s">
        <v>164</v>
      </c>
      <c r="M350" s="698" t="str">
        <f>'Age analysis of past due no imp'!$I$27</f>
        <v>Total</v>
      </c>
      <c r="N350" s="481">
        <f>INDEX('Age analysis of past due no imp'!$B$26:$C$46,MATCH('Direct validations'!L350,'Age analysis of past due no imp'!$C$26:$C$46,0),1)</f>
        <v>14</v>
      </c>
      <c r="O350" s="481" t="str">
        <f>HLOOKUP(M350,'Age analysis of past due no imp'!$B$27:$I$29,3,FALSE)</f>
        <v>J</v>
      </c>
      <c r="P350" s="485">
        <f>INDEX('Age analysis of past due no imp'!$B$26:$I$46,MATCH('Direct validations'!N350,'Age analysis of past due no imp'!$B$26:$B$46,0),MATCH('Direct validations'!O350,'Age analysis of past due no imp'!$B$29:$I$29,0))</f>
        <v>0</v>
      </c>
      <c r="Q350" s="485">
        <f>INDEX('Age analysis of past due no imp'!$K$26:$R$46,MATCH('Direct validations'!N350,'Age analysis of past due no imp'!$K$26:$K$46,0),MATCH('Direct validations'!O350,'Age analysis of past due no imp'!$K$29:$R$29,0))</f>
        <v>0</v>
      </c>
      <c r="R350" s="482" t="str">
        <f t="shared" si="122"/>
        <v>Pass</v>
      </c>
      <c r="S350" s="494" t="str">
        <f t="shared" si="123"/>
        <v>Pass</v>
      </c>
      <c r="T350" s="482" t="s">
        <v>69</v>
      </c>
      <c r="U350" s="482">
        <f t="shared" si="124"/>
        <v>0</v>
      </c>
      <c r="V350" s="494">
        <f t="shared" si="125"/>
        <v>0</v>
      </c>
    </row>
    <row r="351" spans="4:22" ht="15" x14ac:dyDescent="0.25">
      <c r="D351" s="497" t="s">
        <v>159</v>
      </c>
      <c r="E351" s="697" t="s">
        <v>164</v>
      </c>
      <c r="F351" s="697" t="str">
        <f>'Financial Assets past due'!$F$51</f>
        <v>Past due but not impaired</v>
      </c>
      <c r="G351" s="699">
        <f>INDEX('Financial Assets past due'!$B$50:$C$70,MATCH('Direct validations'!E351,'Financial Assets past due'!$C$50:$C$70,0),1)</f>
        <v>14</v>
      </c>
      <c r="H351" s="484" t="str">
        <f>HLOOKUP(F351,'Financial Assets past due'!$B$51:$I$53,3,FALSE)</f>
        <v>L</v>
      </c>
      <c r="I351" s="485">
        <f>INDEX('Financial Assets past due'!$B$50:$I$70,MATCH('Direct validations'!G351,'Financial Assets past due'!$B$50:$B$70,0),MATCH('Direct validations'!H351,'Financial Assets past due'!$B$53:$I$53,0))</f>
        <v>0</v>
      </c>
      <c r="J351" s="485">
        <f>INDEX('Financial Assets past due'!$K$50:$R$70,MATCH('Direct validations'!G351,'Financial Assets past due'!$K$50:$K$70,0),MATCH('Direct validations'!H351,'Financial Assets past due'!$K$53:$R$53,0))</f>
        <v>0</v>
      </c>
      <c r="K351" s="493" t="s">
        <v>160</v>
      </c>
      <c r="L351" s="697" t="s">
        <v>164</v>
      </c>
      <c r="M351" s="698" t="str">
        <f>'Age analysis of past due no imp'!$I$49</f>
        <v>Total</v>
      </c>
      <c r="N351" s="481">
        <f>INDEX('Age analysis of past due no imp'!$B$48:$C$68,MATCH('Direct validations'!L351,'Age analysis of past due no imp'!$C$48:$C$68,0),1)</f>
        <v>14</v>
      </c>
      <c r="O351" s="481" t="str">
        <f>HLOOKUP(M351,'Age analysis of past due no imp'!$B$49:$I$51,3,FALSE)</f>
        <v>O</v>
      </c>
      <c r="P351" s="485">
        <f>INDEX('Age analysis of past due no imp'!$B$48:$I$68,MATCH('Direct validations'!N351,'Age analysis of past due no imp'!$B$48:$B$68,0),MATCH('Direct validations'!O351,'Age analysis of past due no imp'!$B$51:$I$51,0))</f>
        <v>0</v>
      </c>
      <c r="Q351" s="485">
        <f>INDEX('Age analysis of past due no imp'!$K$48:$R$68,MATCH('Direct validations'!N351,'Age analysis of past due no imp'!$K$48:$K$68,0),MATCH('Direct validations'!O351,'Age analysis of past due no imp'!$K$51:$R$51,0))</f>
        <v>0</v>
      </c>
      <c r="R351" s="482" t="str">
        <f t="shared" si="122"/>
        <v>Pass</v>
      </c>
      <c r="S351" s="494" t="str">
        <f t="shared" si="123"/>
        <v>Pass</v>
      </c>
      <c r="T351" s="482" t="s">
        <v>69</v>
      </c>
      <c r="U351" s="482">
        <f t="shared" si="124"/>
        <v>0</v>
      </c>
      <c r="V351" s="494">
        <f t="shared" si="125"/>
        <v>0</v>
      </c>
    </row>
    <row r="352" spans="4:22" ht="15" x14ac:dyDescent="0.25">
      <c r="D352" s="497" t="s">
        <v>159</v>
      </c>
      <c r="E352" s="697" t="s">
        <v>164</v>
      </c>
      <c r="F352" s="697" t="str">
        <f>'Financial Assets past due'!$F$74</f>
        <v>Past due but not impaired</v>
      </c>
      <c r="G352" s="699">
        <f>INDEX('Financial Assets past due'!$B$73:$C$93,MATCH('Direct validations'!E352,'Financial Assets past due'!$C$73:$C$93,0),1)</f>
        <v>14</v>
      </c>
      <c r="H352" s="484" t="str">
        <f>HLOOKUP(F352,'Financial Assets past due'!$B$74:$I$76,3,FALSE)</f>
        <v>Q</v>
      </c>
      <c r="I352" s="485">
        <f>INDEX('Financial Assets past due'!$B$73:$I$93,MATCH('Direct validations'!G352,'Financial Assets past due'!$B$73:$B$93,0),MATCH('Direct validations'!H352,'Financial Assets past due'!$B$76:$I$76,0))</f>
        <v>0</v>
      </c>
      <c r="J352" s="485">
        <f>INDEX('Financial Assets past due'!$K$73:$R$93,MATCH('Direct validations'!G352,'Financial Assets past due'!$K$73:$K$93,0),MATCH('Direct validations'!H352,'Financial Assets past due'!$K$76:$R$76,0))</f>
        <v>0</v>
      </c>
      <c r="K352" s="493" t="s">
        <v>160</v>
      </c>
      <c r="L352" s="697" t="s">
        <v>164</v>
      </c>
      <c r="M352" s="698" t="str">
        <f>'Age analysis of past due no imp'!$I$71</f>
        <v>Total</v>
      </c>
      <c r="N352" s="481">
        <f>INDEX('Age analysis of past due no imp'!$B$70:$C$90,MATCH('Direct validations'!L352,'Age analysis of past due no imp'!$C$70:$C$90,0),1)</f>
        <v>14</v>
      </c>
      <c r="O352" s="481" t="str">
        <f>HLOOKUP(M352,'Age analysis of past due no imp'!$B$71:$I$73,3,FALSE)</f>
        <v>T</v>
      </c>
      <c r="P352" s="485">
        <f>INDEX('Age analysis of past due no imp'!$B$70:$I$90,MATCH('Direct validations'!N352,'Age analysis of past due no imp'!$B$70:$B$90,0),MATCH('Direct validations'!O352,'Age analysis of past due no imp'!$B$73:$I$73,0))</f>
        <v>0</v>
      </c>
      <c r="Q352" s="485">
        <f>INDEX('Age analysis of past due no imp'!$K$70:$R$90,MATCH('Direct validations'!N352,'Age analysis of past due no imp'!$K$70:$K$90,0),MATCH('Direct validations'!O352,'Age analysis of past due no imp'!$K$73:$R$73,0))</f>
        <v>0</v>
      </c>
      <c r="R352" s="482" t="str">
        <f t="shared" si="122"/>
        <v>Pass</v>
      </c>
      <c r="S352" s="494" t="str">
        <f t="shared" si="123"/>
        <v>Pass</v>
      </c>
      <c r="T352" s="482" t="s">
        <v>69</v>
      </c>
      <c r="U352" s="482">
        <f t="shared" si="124"/>
        <v>0</v>
      </c>
      <c r="V352" s="494">
        <f t="shared" si="125"/>
        <v>0</v>
      </c>
    </row>
    <row r="353" spans="4:22" ht="15" x14ac:dyDescent="0.25">
      <c r="D353" s="497" t="s">
        <v>159</v>
      </c>
      <c r="E353" s="697" t="s">
        <v>164</v>
      </c>
      <c r="F353" s="697" t="str">
        <f>'Financial Assets past due'!$F$97</f>
        <v>Past due but not impaired</v>
      </c>
      <c r="G353" s="699">
        <f>INDEX('Financial Assets past due'!$B$96:$C$116,MATCH('Direct validations'!E353,'Financial Assets past due'!$C$96:$C$116,0),1)</f>
        <v>14</v>
      </c>
      <c r="H353" s="484" t="str">
        <f>HLOOKUP(F353,'Financial Assets past due'!$B$97:$I$99,3,FALSE)</f>
        <v>V</v>
      </c>
      <c r="I353" s="485">
        <f>INDEX('Financial Assets past due'!$B$96:$I$116,MATCH('Direct validations'!G353,'Financial Assets past due'!$B$96:$B$116,0),MATCH('Direct validations'!H353,'Financial Assets past due'!$B$99:$I$99,0))</f>
        <v>0</v>
      </c>
      <c r="J353" s="485">
        <f>INDEX('Financial Assets past due'!$K$96:$R$116,MATCH('Direct validations'!G353,'Financial Assets past due'!$K$96:$K$116,0),MATCH('Direct validations'!H353,'Financial Assets past due'!$K$99:$R$99,0))</f>
        <v>0</v>
      </c>
      <c r="K353" s="493" t="s">
        <v>160</v>
      </c>
      <c r="L353" s="697" t="s">
        <v>164</v>
      </c>
      <c r="M353" s="698" t="str">
        <f>'Age analysis of past due no imp'!$I$93</f>
        <v>Total</v>
      </c>
      <c r="N353" s="481">
        <f>INDEX('Age analysis of past due no imp'!$B$92:$C$112,MATCH('Direct validations'!L353,'Age analysis of past due no imp'!$C$92:$C$112,0),1)</f>
        <v>14</v>
      </c>
      <c r="O353" s="481" t="str">
        <f>HLOOKUP(M353,'Age analysis of past due no imp'!$B$93:$I$95,3,FALSE)</f>
        <v>Y</v>
      </c>
      <c r="P353" s="485">
        <f>INDEX('Age analysis of past due no imp'!$B$92:$I$112,MATCH('Direct validations'!N353,'Age analysis of past due no imp'!$B$92:$B$112,0),MATCH('Direct validations'!O353,'Age analysis of past due no imp'!$B$95:$I$95,0))</f>
        <v>0</v>
      </c>
      <c r="Q353" s="485">
        <f>INDEX('Age analysis of past due no imp'!$K$92:$R$112,MATCH('Direct validations'!N353,'Age analysis of past due no imp'!$K$92:$K$112,0),MATCH('Direct validations'!O353,'Age analysis of past due no imp'!$K$95:$R$95,0))</f>
        <v>0</v>
      </c>
      <c r="R353" s="482" t="str">
        <f t="shared" si="122"/>
        <v>Pass</v>
      </c>
      <c r="S353" s="494" t="str">
        <f t="shared" si="123"/>
        <v>Pass</v>
      </c>
      <c r="T353" s="482" t="s">
        <v>69</v>
      </c>
      <c r="U353" s="482">
        <f t="shared" si="124"/>
        <v>0</v>
      </c>
      <c r="V353" s="494">
        <f t="shared" si="125"/>
        <v>0</v>
      </c>
    </row>
    <row r="354" spans="4:22" ht="15" x14ac:dyDescent="0.25">
      <c r="D354" s="497" t="s">
        <v>159</v>
      </c>
      <c r="E354" s="697" t="s">
        <v>164</v>
      </c>
      <c r="F354" s="697" t="str">
        <f>'Financial Assets past due'!$F$120</f>
        <v>Past due but not impaired</v>
      </c>
      <c r="G354" s="699">
        <f>INDEX('Financial Assets past due'!$B$119:$C$139,MATCH('Direct validations'!E354,'Financial Assets past due'!$C$119:$C$139,0),1)</f>
        <v>14</v>
      </c>
      <c r="H354" s="484" t="str">
        <f>HLOOKUP(F354,'Financial Assets past due'!$B$120:$I$122,3,FALSE)</f>
        <v>AA</v>
      </c>
      <c r="I354" s="485">
        <f>INDEX('Financial Assets past due'!$B$119:$I$139,MATCH('Direct validations'!G354,'Financial Assets past due'!$B$119:$B$139,0),MATCH('Direct validations'!H354,'Financial Assets past due'!$B$122:$I$122,0))</f>
        <v>0</v>
      </c>
      <c r="J354" s="485">
        <f>INDEX('Financial Assets past due'!$K$119:$R$139,MATCH('Direct validations'!G354,'Financial Assets past due'!$K$119:$K$139,0),MATCH('Direct validations'!H354,'Financial Assets past due'!$K$122:$R$122,0))</f>
        <v>0</v>
      </c>
      <c r="K354" s="493" t="s">
        <v>160</v>
      </c>
      <c r="L354" s="697" t="s">
        <v>164</v>
      </c>
      <c r="M354" s="698" t="str">
        <f>'Age analysis of past due no imp'!$I$115</f>
        <v>Total</v>
      </c>
      <c r="N354" s="481">
        <f>INDEX('Age analysis of past due no imp'!$B$114:$C$134,MATCH('Direct validations'!L354,'Age analysis of past due no imp'!$C$114:$C$134,0),1)</f>
        <v>14</v>
      </c>
      <c r="O354" s="481" t="str">
        <f>HLOOKUP(M354,'Age analysis of past due no imp'!$B$115:$I$117,3,FALSE)</f>
        <v>AD</v>
      </c>
      <c r="P354" s="485">
        <f>INDEX('Age analysis of past due no imp'!$B$114:$I$134,MATCH('Direct validations'!N354,'Age analysis of past due no imp'!$B$114:$B$134,0),MATCH('Direct validations'!O354,'Age analysis of past due no imp'!$B$117:$I$117,0))</f>
        <v>0</v>
      </c>
      <c r="Q354" s="485">
        <f>INDEX('Age analysis of past due no imp'!$K$114:$R$134,MATCH('Direct validations'!N354,'Age analysis of past due no imp'!$K$114:$K$134,0),MATCH('Direct validations'!O354,'Age analysis of past due no imp'!$K$117:$R$117,0))</f>
        <v>0</v>
      </c>
      <c r="R354" s="482" t="str">
        <f t="shared" si="122"/>
        <v>Pass</v>
      </c>
      <c r="S354" s="494" t="str">
        <f t="shared" si="123"/>
        <v>Pass</v>
      </c>
      <c r="T354" s="482" t="s">
        <v>69</v>
      </c>
      <c r="U354" s="482">
        <f t="shared" si="124"/>
        <v>0</v>
      </c>
      <c r="V354" s="494">
        <f t="shared" si="125"/>
        <v>0</v>
      </c>
    </row>
    <row r="355" spans="4:22" ht="15" x14ac:dyDescent="0.25">
      <c r="D355" s="497" t="s">
        <v>159</v>
      </c>
      <c r="E355" s="697" t="s">
        <v>164</v>
      </c>
      <c r="F355" s="697" t="str">
        <f>'Financial Assets past due'!$F$143</f>
        <v>Past due but not impaired</v>
      </c>
      <c r="G355" s="699">
        <f>INDEX('Financial Assets past due'!$B$142:$C$162,MATCH('Direct validations'!E355,'Financial Assets past due'!$C$142:$C$162,0),1)</f>
        <v>14</v>
      </c>
      <c r="H355" s="484" t="str">
        <f>HLOOKUP(F355,'Financial Assets past due'!$B$143:$I$145,3,FALSE)</f>
        <v>AF</v>
      </c>
      <c r="I355" s="485">
        <f>INDEX('Financial Assets past due'!$B$142:$I$162,MATCH('Direct validations'!G355,'Financial Assets past due'!$B$142:$B$162,0),MATCH('Direct validations'!H355,'Financial Assets past due'!$B$145:$I$145,0))</f>
        <v>0</v>
      </c>
      <c r="J355" s="485">
        <f>INDEX('Financial Assets past due'!$K$142:$R$162,MATCH('Direct validations'!G355,'Financial Assets past due'!$K$142:$K$162,0),MATCH('Direct validations'!H355,'Financial Assets past due'!$K$145:$R$145,0))</f>
        <v>0</v>
      </c>
      <c r="K355" s="493" t="s">
        <v>160</v>
      </c>
      <c r="L355" s="697" t="s">
        <v>164</v>
      </c>
      <c r="M355" s="698" t="str">
        <f>'Age analysis of past due no imp'!$I$137</f>
        <v>Total</v>
      </c>
      <c r="N355" s="481">
        <f>INDEX('Age analysis of past due no imp'!$B$136:$C$156,MATCH('Direct validations'!L355,'Age analysis of past due no imp'!$C$136:$C$156,0),1)</f>
        <v>14</v>
      </c>
      <c r="O355" s="481" t="str">
        <f>HLOOKUP(M355,'Age analysis of past due no imp'!$B$137:$I$139,3,FALSE)</f>
        <v>AI</v>
      </c>
      <c r="P355" s="485">
        <f>INDEX('Age analysis of past due no imp'!$B$136:$I$156,MATCH('Direct validations'!N355,'Age analysis of past due no imp'!$B$136:$B$156,0),MATCH('Direct validations'!O355,'Age analysis of past due no imp'!$B$139:$I$139,0))</f>
        <v>0</v>
      </c>
      <c r="Q355" s="485">
        <f>INDEX('Age analysis of past due no imp'!$K$136:$R$156,MATCH('Direct validations'!N355,'Age analysis of past due no imp'!$K$136:$K$156,0),MATCH('Direct validations'!O355,'Age analysis of past due no imp'!$K$139:$R$139,0))</f>
        <v>0</v>
      </c>
      <c r="R355" s="482" t="str">
        <f t="shared" si="122"/>
        <v>Pass</v>
      </c>
      <c r="S355" s="494" t="str">
        <f t="shared" si="123"/>
        <v>Pass</v>
      </c>
      <c r="T355" s="482" t="s">
        <v>69</v>
      </c>
      <c r="U355" s="482">
        <f t="shared" si="124"/>
        <v>0</v>
      </c>
      <c r="V355" s="494">
        <f t="shared" si="125"/>
        <v>0</v>
      </c>
    </row>
    <row r="356" spans="4:22" ht="15" x14ac:dyDescent="0.25">
      <c r="D356" s="497" t="s">
        <v>159</v>
      </c>
      <c r="E356" s="697" t="s">
        <v>164</v>
      </c>
      <c r="F356" s="697" t="str">
        <f>'Financial Assets past due'!$F$166</f>
        <v>Past due but not impaired</v>
      </c>
      <c r="G356" s="699">
        <f>INDEX('Financial Assets past due'!$B$165:$C$185,MATCH('Direct validations'!E356,'Financial Assets past due'!$C$165:$C$185,0),1)</f>
        <v>14</v>
      </c>
      <c r="H356" s="484" t="str">
        <f>HLOOKUP(F356,'Financial Assets past due'!$B$166:$I$168,3,FALSE)</f>
        <v>AK</v>
      </c>
      <c r="I356" s="485">
        <f>INDEX('Financial Assets past due'!$B$165:$I$185,MATCH('Direct validations'!G356,'Financial Assets past due'!$B$165:$B$185,0),MATCH('Direct validations'!H356,'Financial Assets past due'!$B$168:$I$168,0))</f>
        <v>0</v>
      </c>
      <c r="J356" s="485">
        <f>INDEX('Financial Assets past due'!$K$165:$R$185,MATCH('Direct validations'!G356,'Financial Assets past due'!$K$165:$K$185,0),MATCH('Direct validations'!H356,'Financial Assets past due'!$K$168:$R$168,0))</f>
        <v>0</v>
      </c>
      <c r="K356" s="493" t="s">
        <v>160</v>
      </c>
      <c r="L356" s="697" t="s">
        <v>164</v>
      </c>
      <c r="M356" s="698" t="str">
        <f>'Age analysis of past due no imp'!$I$159</f>
        <v>Total</v>
      </c>
      <c r="N356" s="481">
        <f>INDEX('Age analysis of past due no imp'!$B$158:$C$178,MATCH('Direct validations'!L356,'Age analysis of past due no imp'!$C$158:$C$178,0),1)</f>
        <v>14</v>
      </c>
      <c r="O356" s="481" t="str">
        <f>HLOOKUP(M356,'Age analysis of past due no imp'!$B$159:$I$161,3,FALSE)</f>
        <v>AN</v>
      </c>
      <c r="P356" s="485">
        <f>INDEX('Age analysis of past due no imp'!$B$158:$I$178,MATCH('Direct validations'!N356,'Age analysis of past due no imp'!$B$158:$B$178,0),MATCH('Direct validations'!O356,'Age analysis of past due no imp'!$B$161:$I$161,0))</f>
        <v>0</v>
      </c>
      <c r="Q356" s="485">
        <f>INDEX('Age analysis of past due no imp'!$K$158:$R$178,MATCH('Direct validations'!N356,'Age analysis of past due no imp'!$K$158:$K$178,0),MATCH('Direct validations'!O356,'Age analysis of past due no imp'!$K$161:$R$161,0))</f>
        <v>0</v>
      </c>
      <c r="R356" s="482" t="str">
        <f t="shared" si="122"/>
        <v>Pass</v>
      </c>
      <c r="S356" s="494" t="str">
        <f t="shared" si="123"/>
        <v>Pass</v>
      </c>
      <c r="T356" s="482" t="s">
        <v>69</v>
      </c>
      <c r="U356" s="482">
        <f t="shared" si="124"/>
        <v>0</v>
      </c>
      <c r="V356" s="494">
        <f t="shared" si="125"/>
        <v>0</v>
      </c>
    </row>
    <row r="357" spans="4:22" x14ac:dyDescent="0.2">
      <c r="D357" s="490"/>
      <c r="I357" s="485"/>
      <c r="J357" s="485"/>
      <c r="P357" s="485"/>
      <c r="Q357" s="485"/>
      <c r="R357" s="482"/>
      <c r="S357" s="494"/>
      <c r="U357" s="482"/>
      <c r="V357" s="494"/>
    </row>
    <row r="358" spans="4:22" ht="15" x14ac:dyDescent="0.25">
      <c r="D358" s="497" t="s">
        <v>159</v>
      </c>
      <c r="E358" s="482" t="str">
        <f>'Financial Assets past due'!$C$23</f>
        <v>Cash at bank and in hand</v>
      </c>
      <c r="F358" s="482" t="str">
        <f>'Financial Assets past due'!$F$5</f>
        <v>Past due but not impaired</v>
      </c>
      <c r="G358" s="484">
        <f>INDEX('Financial Assets past due'!$B$4:$C$24,MATCH('Direct validations'!E358,'Financial Assets past due'!$C$4:$C$24,0),1)</f>
        <v>15</v>
      </c>
      <c r="H358" s="484" t="str">
        <f>HLOOKUP(F358,'Financial Assets past due'!$B$5:$I$7,3,FALSE)</f>
        <v>B</v>
      </c>
      <c r="I358" s="485">
        <f>INDEX('Financial Assets past due'!$B$4:$I$24,MATCH('Direct validations'!G358,'Financial Assets past due'!$B$4:$B$24,0),MATCH('Direct validations'!H358,'Financial Assets past due'!$B$7:$I$7,0))</f>
        <v>0</v>
      </c>
      <c r="J358" s="485">
        <f>INDEX('Financial Assets past due'!$K$4:R$24,MATCH('Direct validations'!G358,'Financial Assets past due'!$K$4:$K$24,0),MATCH('Direct validations'!H358,'Financial Assets past due'!$K$7:$R$7,0))</f>
        <v>0</v>
      </c>
      <c r="K358" s="493" t="s">
        <v>160</v>
      </c>
      <c r="L358" s="481" t="str">
        <f>'Age analysis of past due no imp'!$C$23</f>
        <v>Cash at bank and in hand</v>
      </c>
      <c r="M358" s="481" t="str">
        <f>'Age analysis of past due no imp'!$I$5</f>
        <v>Total</v>
      </c>
      <c r="N358" s="481">
        <f>INDEX('Age analysis of past due no imp'!$B$4:$C$24,MATCH('Direct validations'!L358,'Age analysis of past due no imp'!$C$4:$C$24,0),1)</f>
        <v>15</v>
      </c>
      <c r="O358" s="481" t="str">
        <f>HLOOKUP(M358,'Age analysis of past due no imp'!$B$5:$I$7,3,FALSE)</f>
        <v>E</v>
      </c>
      <c r="P358" s="485">
        <f>INDEX('Age analysis of past due no imp'!$B$4:$I$24,MATCH('Direct validations'!N358,'Age analysis of past due no imp'!$B$4:$B$24,0),MATCH('Direct validations'!O358,'Age analysis of past due no imp'!$B$7:$I$7,0))</f>
        <v>0</v>
      </c>
      <c r="Q358" s="485">
        <f>INDEX('Age analysis of past due no imp'!$K$4:$R$24,MATCH('Direct validations'!N358,'Age analysis of past due no imp'!$K$4:$K$24,0),MATCH('Direct validations'!O358,'Age analysis of past due no imp'!$K$7:$R$7,0))</f>
        <v>0</v>
      </c>
      <c r="R358" s="482" t="str">
        <f t="shared" ref="R358:R365" si="126">IF($T358="No",IF(I358=P358,"Pass","Fail"),IF(I358+P358=0,"Pass","Fail"))</f>
        <v>Pass</v>
      </c>
      <c r="S358" s="494" t="str">
        <f t="shared" ref="S358:S365" si="127">IF($T358="No",IF(J358=Q358,"Pass","Fail"),IF(J358+Q358=0,"Pass","Fail"))</f>
        <v>Pass</v>
      </c>
      <c r="T358" s="482" t="s">
        <v>69</v>
      </c>
      <c r="U358" s="482">
        <f t="shared" ref="U358:V365" si="128">IF(R358="Pass",0,1)</f>
        <v>0</v>
      </c>
      <c r="V358" s="494">
        <f t="shared" si="128"/>
        <v>0</v>
      </c>
    </row>
    <row r="359" spans="4:22" ht="15" x14ac:dyDescent="0.25">
      <c r="D359" s="497" t="s">
        <v>159</v>
      </c>
      <c r="E359" s="482" t="str">
        <f>'Financial Assets past due'!$C$46</f>
        <v>Cash at bank and in hand</v>
      </c>
      <c r="F359" s="482" t="str">
        <f>'Financial Assets past due'!$F$28</f>
        <v>Past due but not impaired</v>
      </c>
      <c r="G359" s="484">
        <f>INDEX('Financial Assets past due'!$B$27:$C$47,MATCH('Direct validations'!E359,'Financial Assets past due'!$C$27:$C$47,0),1)</f>
        <v>15</v>
      </c>
      <c r="H359" s="484" t="str">
        <f>HLOOKUP(F359,'Financial Assets past due'!$B$28:$I$30,3,FALSE)</f>
        <v>G</v>
      </c>
      <c r="I359" s="485">
        <f>INDEX('Financial Assets past due'!$B$27:$I$47,MATCH('Direct validations'!G359,'Financial Assets past due'!$B$27:$B$47,0),MATCH('Direct validations'!H359,'Financial Assets past due'!$B$30:$I$30,0))</f>
        <v>0</v>
      </c>
      <c r="J359" s="485">
        <f>INDEX('Financial Assets past due'!$K$27:$R$47,MATCH('Direct validations'!G359,'Financial Assets past due'!$K$27:$K$47,0),MATCH('Direct validations'!H359,'Financial Assets past due'!$K$30:$R$30,0))</f>
        <v>0</v>
      </c>
      <c r="K359" s="493" t="s">
        <v>160</v>
      </c>
      <c r="L359" s="481" t="str">
        <f>'Age analysis of past due no imp'!$C$45</f>
        <v>Cash at bank and in hand</v>
      </c>
      <c r="M359" s="481" t="str">
        <f>'Age analysis of past due no imp'!$I$27</f>
        <v>Total</v>
      </c>
      <c r="N359" s="481">
        <f>INDEX('Age analysis of past due no imp'!$B$26:$C$46,MATCH('Direct validations'!L359,'Age analysis of past due no imp'!$C$26:$C$46,0),1)</f>
        <v>15</v>
      </c>
      <c r="O359" s="481" t="str">
        <f>HLOOKUP(M359,'Age analysis of past due no imp'!$B$27:$I$29,3,FALSE)</f>
        <v>J</v>
      </c>
      <c r="P359" s="485">
        <f>INDEX('Age analysis of past due no imp'!$B$26:$I$46,MATCH('Direct validations'!N359,'Age analysis of past due no imp'!$B$26:$B$46,0),MATCH('Direct validations'!O359,'Age analysis of past due no imp'!$B$29:$I$29,0))</f>
        <v>0</v>
      </c>
      <c r="Q359" s="485">
        <f>INDEX('Age analysis of past due no imp'!$K$26:$R$46,MATCH('Direct validations'!N359,'Age analysis of past due no imp'!$K$26:$K$46,0),MATCH('Direct validations'!O359,'Age analysis of past due no imp'!$K$29:$R$29,0))</f>
        <v>0</v>
      </c>
      <c r="R359" s="482" t="str">
        <f t="shared" si="126"/>
        <v>Pass</v>
      </c>
      <c r="S359" s="494" t="str">
        <f t="shared" si="127"/>
        <v>Pass</v>
      </c>
      <c r="T359" s="482" t="s">
        <v>69</v>
      </c>
      <c r="U359" s="482">
        <f t="shared" si="128"/>
        <v>0</v>
      </c>
      <c r="V359" s="494">
        <f t="shared" si="128"/>
        <v>0</v>
      </c>
    </row>
    <row r="360" spans="4:22" ht="15" x14ac:dyDescent="0.25">
      <c r="D360" s="497" t="s">
        <v>159</v>
      </c>
      <c r="E360" s="482" t="str">
        <f>'Financial Assets past due'!$C$69</f>
        <v>Cash at bank and in hand</v>
      </c>
      <c r="F360" s="482" t="str">
        <f>'Financial Assets past due'!$F$51</f>
        <v>Past due but not impaired</v>
      </c>
      <c r="G360" s="484">
        <f>INDEX('Financial Assets past due'!$B$50:$C$70,MATCH('Direct validations'!E360,'Financial Assets past due'!$C$50:$C$70,0),1)</f>
        <v>15</v>
      </c>
      <c r="H360" s="484" t="str">
        <f>HLOOKUP(F360,'Financial Assets past due'!$B$51:$I$53,3,FALSE)</f>
        <v>L</v>
      </c>
      <c r="I360" s="485">
        <f>INDEX('Financial Assets past due'!$B$50:$I$70,MATCH('Direct validations'!G360,'Financial Assets past due'!$B$50:$B$70,0),MATCH('Direct validations'!H360,'Financial Assets past due'!$B$53:$I$53,0))</f>
        <v>0</v>
      </c>
      <c r="J360" s="485">
        <f>INDEX('Financial Assets past due'!$K$50:$R$70,MATCH('Direct validations'!G360,'Financial Assets past due'!$K$50:$K$70,0),MATCH('Direct validations'!H360,'Financial Assets past due'!$K$53:$R$53,0))</f>
        <v>0</v>
      </c>
      <c r="K360" s="493" t="s">
        <v>160</v>
      </c>
      <c r="L360" s="481" t="str">
        <f>'Age analysis of past due no imp'!$C$67</f>
        <v>Cash at bank and in hand</v>
      </c>
      <c r="M360" s="481" t="str">
        <f>'Age analysis of past due no imp'!$I$49</f>
        <v>Total</v>
      </c>
      <c r="N360" s="481">
        <f>INDEX('Age analysis of past due no imp'!$B$48:$C$68,MATCH('Direct validations'!L360,'Age analysis of past due no imp'!$C$48:$C$68,0),1)</f>
        <v>15</v>
      </c>
      <c r="O360" s="481" t="str">
        <f>HLOOKUP(M360,'Age analysis of past due no imp'!$B$49:$I$51,3,FALSE)</f>
        <v>O</v>
      </c>
      <c r="P360" s="485">
        <f>INDEX('Age analysis of past due no imp'!$B$48:$I$68,MATCH('Direct validations'!N360,'Age analysis of past due no imp'!$B$48:$B$68,0),MATCH('Direct validations'!O360,'Age analysis of past due no imp'!$B$51:$I$51,0))</f>
        <v>0</v>
      </c>
      <c r="Q360" s="485">
        <f>INDEX('Age analysis of past due no imp'!$K$48:$R$68,MATCH('Direct validations'!N360,'Age analysis of past due no imp'!$K$48:$K$68,0),MATCH('Direct validations'!O360,'Age analysis of past due no imp'!$K$51:$R$51,0))</f>
        <v>0</v>
      </c>
      <c r="R360" s="482" t="str">
        <f t="shared" si="126"/>
        <v>Pass</v>
      </c>
      <c r="S360" s="494" t="str">
        <f t="shared" si="127"/>
        <v>Pass</v>
      </c>
      <c r="T360" s="482" t="s">
        <v>69</v>
      </c>
      <c r="U360" s="482">
        <f t="shared" si="128"/>
        <v>0</v>
      </c>
      <c r="V360" s="494">
        <f t="shared" si="128"/>
        <v>0</v>
      </c>
    </row>
    <row r="361" spans="4:22" ht="15" x14ac:dyDescent="0.25">
      <c r="D361" s="497" t="s">
        <v>159</v>
      </c>
      <c r="E361" s="482" t="str">
        <f>'Financial Assets past due'!$C$92</f>
        <v>Cash at bank and in hand</v>
      </c>
      <c r="F361" s="482" t="str">
        <f>'Financial Assets past due'!$F$74</f>
        <v>Past due but not impaired</v>
      </c>
      <c r="G361" s="484">
        <f>INDEX('Financial Assets past due'!$B$73:$C$93,MATCH('Direct validations'!E361,'Financial Assets past due'!$C$73:$C$93,0),1)</f>
        <v>15</v>
      </c>
      <c r="H361" s="484" t="str">
        <f>HLOOKUP(F361,'Financial Assets past due'!$B$74:$I$76,3,FALSE)</f>
        <v>Q</v>
      </c>
      <c r="I361" s="485">
        <f>INDEX('Financial Assets past due'!$B$73:$I$93,MATCH('Direct validations'!G361,'Financial Assets past due'!$B$73:$B$93,0),MATCH('Direct validations'!H361,'Financial Assets past due'!$B$76:$I$76,0))</f>
        <v>0</v>
      </c>
      <c r="J361" s="485">
        <f>INDEX('Financial Assets past due'!$K$73:$R$93,MATCH('Direct validations'!G361,'Financial Assets past due'!$K$73:$K$93,0),MATCH('Direct validations'!H361,'Financial Assets past due'!$K$76:$R$76,0))</f>
        <v>0</v>
      </c>
      <c r="K361" s="493" t="s">
        <v>160</v>
      </c>
      <c r="L361" s="481" t="str">
        <f>'Age analysis of past due no imp'!$C$89</f>
        <v>Cash at bank and in hand</v>
      </c>
      <c r="M361" s="481" t="str">
        <f>'Age analysis of past due no imp'!$I$71</f>
        <v>Total</v>
      </c>
      <c r="N361" s="481">
        <f>INDEX('Age analysis of past due no imp'!$B$70:$C$90,MATCH('Direct validations'!L361,'Age analysis of past due no imp'!$C$70:$C$90,0),1)</f>
        <v>15</v>
      </c>
      <c r="O361" s="481" t="str">
        <f>HLOOKUP(M361,'Age analysis of past due no imp'!$B$71:$I$73,3,FALSE)</f>
        <v>T</v>
      </c>
      <c r="P361" s="485">
        <f>INDEX('Age analysis of past due no imp'!$B$70:$I$90,MATCH('Direct validations'!N361,'Age analysis of past due no imp'!$B$70:$B$90,0),MATCH('Direct validations'!O361,'Age analysis of past due no imp'!$B$73:$I$73,0))</f>
        <v>0</v>
      </c>
      <c r="Q361" s="485">
        <f>INDEX('Age analysis of past due no imp'!$K$70:$R$90,MATCH('Direct validations'!N361,'Age analysis of past due no imp'!$K$70:$K$90,0),MATCH('Direct validations'!O361,'Age analysis of past due no imp'!$K$73:$R$73,0))</f>
        <v>0</v>
      </c>
      <c r="R361" s="482" t="str">
        <f t="shared" si="126"/>
        <v>Pass</v>
      </c>
      <c r="S361" s="494" t="str">
        <f t="shared" si="127"/>
        <v>Pass</v>
      </c>
      <c r="T361" s="482" t="s">
        <v>69</v>
      </c>
      <c r="U361" s="482">
        <f t="shared" si="128"/>
        <v>0</v>
      </c>
      <c r="V361" s="494">
        <f t="shared" si="128"/>
        <v>0</v>
      </c>
    </row>
    <row r="362" spans="4:22" ht="15" x14ac:dyDescent="0.25">
      <c r="D362" s="497" t="s">
        <v>159</v>
      </c>
      <c r="E362" s="482" t="str">
        <f>'Financial Assets past due'!$C$115</f>
        <v>Cash at bank and in hand</v>
      </c>
      <c r="F362" s="482" t="str">
        <f>'Financial Assets past due'!$F$97</f>
        <v>Past due but not impaired</v>
      </c>
      <c r="G362" s="484">
        <f>INDEX('Financial Assets past due'!$B$96:$C$116,MATCH('Direct validations'!E362,'Financial Assets past due'!$C$96:$C$116,0),1)</f>
        <v>15</v>
      </c>
      <c r="H362" s="484" t="str">
        <f>HLOOKUP(F362,'Financial Assets past due'!$B$97:$I$99,3,FALSE)</f>
        <v>V</v>
      </c>
      <c r="I362" s="485">
        <f>INDEX('Financial Assets past due'!$B$96:$I$116,MATCH('Direct validations'!G362,'Financial Assets past due'!$B$96:$B$116,0),MATCH('Direct validations'!H362,'Financial Assets past due'!$B$99:$I$99,0))</f>
        <v>0</v>
      </c>
      <c r="J362" s="485">
        <f>INDEX('Financial Assets past due'!$K$96:$R$116,MATCH('Direct validations'!G362,'Financial Assets past due'!$K$96:$K$116,0),MATCH('Direct validations'!H362,'Financial Assets past due'!$K$99:$R$99,0))</f>
        <v>0</v>
      </c>
      <c r="K362" s="493" t="s">
        <v>160</v>
      </c>
      <c r="L362" s="481" t="str">
        <f>'Age analysis of past due no imp'!$C$111</f>
        <v>Cash at bank and in hand</v>
      </c>
      <c r="M362" s="481" t="str">
        <f>'Age analysis of past due no imp'!$I$93</f>
        <v>Total</v>
      </c>
      <c r="N362" s="481">
        <f>INDEX('Age analysis of past due no imp'!$B$92:$C$112,MATCH('Direct validations'!L362,'Age analysis of past due no imp'!$C$92:$C$112,0),1)</f>
        <v>15</v>
      </c>
      <c r="O362" s="481" t="str">
        <f>HLOOKUP(M362,'Age analysis of past due no imp'!$B$93:$I$95,3,FALSE)</f>
        <v>Y</v>
      </c>
      <c r="P362" s="485">
        <f>INDEX('Age analysis of past due no imp'!$B$92:$I$112,MATCH('Direct validations'!N362,'Age analysis of past due no imp'!$B$92:$B$112,0),MATCH('Direct validations'!O362,'Age analysis of past due no imp'!$B$95:$I$95,0))</f>
        <v>0</v>
      </c>
      <c r="Q362" s="485">
        <f>INDEX('Age analysis of past due no imp'!$K$92:$R$112,MATCH('Direct validations'!N362,'Age analysis of past due no imp'!$K$92:$K$112,0),MATCH('Direct validations'!O362,'Age analysis of past due no imp'!$K$95:$R$95,0))</f>
        <v>0</v>
      </c>
      <c r="R362" s="482" t="str">
        <f t="shared" si="126"/>
        <v>Pass</v>
      </c>
      <c r="S362" s="494" t="str">
        <f t="shared" si="127"/>
        <v>Pass</v>
      </c>
      <c r="T362" s="482" t="s">
        <v>69</v>
      </c>
      <c r="U362" s="482">
        <f t="shared" si="128"/>
        <v>0</v>
      </c>
      <c r="V362" s="494">
        <f t="shared" si="128"/>
        <v>0</v>
      </c>
    </row>
    <row r="363" spans="4:22" ht="15" x14ac:dyDescent="0.25">
      <c r="D363" s="497" t="s">
        <v>159</v>
      </c>
      <c r="E363" s="482" t="str">
        <f>'Financial Assets past due'!$C$138</f>
        <v>Cash at bank and in hand</v>
      </c>
      <c r="F363" s="482" t="str">
        <f>'Financial Assets past due'!$F$120</f>
        <v>Past due but not impaired</v>
      </c>
      <c r="G363" s="484">
        <f>INDEX('Financial Assets past due'!$B$119:$C$139,MATCH('Direct validations'!E363,'Financial Assets past due'!$C$119:$C$139,0),1)</f>
        <v>15</v>
      </c>
      <c r="H363" s="484" t="str">
        <f>HLOOKUP(F363,'Financial Assets past due'!$B$120:$I$122,3,FALSE)</f>
        <v>AA</v>
      </c>
      <c r="I363" s="485">
        <f>INDEX('Financial Assets past due'!$B$119:$I$139,MATCH('Direct validations'!G363,'Financial Assets past due'!$B$119:$B$139,0),MATCH('Direct validations'!H363,'Financial Assets past due'!$B$122:$I$122,0))</f>
        <v>0</v>
      </c>
      <c r="J363" s="485">
        <f>INDEX('Financial Assets past due'!$K$119:$R$139,MATCH('Direct validations'!G363,'Financial Assets past due'!$K$119:$K$139,0),MATCH('Direct validations'!H363,'Financial Assets past due'!$K$122:$R$122,0))</f>
        <v>0</v>
      </c>
      <c r="K363" s="493" t="s">
        <v>160</v>
      </c>
      <c r="L363" s="481" t="str">
        <f>'Age analysis of past due no imp'!$C$133</f>
        <v>Cash at bank and in hand</v>
      </c>
      <c r="M363" s="481" t="str">
        <f>'Age analysis of past due no imp'!$I$115</f>
        <v>Total</v>
      </c>
      <c r="N363" s="481">
        <f>INDEX('Age analysis of past due no imp'!$B$114:$C$134,MATCH('Direct validations'!L363,'Age analysis of past due no imp'!$C$114:$C$134,0),1)</f>
        <v>15</v>
      </c>
      <c r="O363" s="481" t="str">
        <f>HLOOKUP(M363,'Age analysis of past due no imp'!$B$115:$I$117,3,FALSE)</f>
        <v>AD</v>
      </c>
      <c r="P363" s="485">
        <f>INDEX('Age analysis of past due no imp'!$B$114:$I$134,MATCH('Direct validations'!N363,'Age analysis of past due no imp'!$B$114:$B$134,0),MATCH('Direct validations'!O363,'Age analysis of past due no imp'!$B$117:$I$117,0))</f>
        <v>0</v>
      </c>
      <c r="Q363" s="485">
        <f>INDEX('Age analysis of past due no imp'!$K$114:$R$134,MATCH('Direct validations'!N363,'Age analysis of past due no imp'!$K$114:$K$134,0),MATCH('Direct validations'!O363,'Age analysis of past due no imp'!$K$117:$R$117,0))</f>
        <v>0</v>
      </c>
      <c r="R363" s="482" t="str">
        <f t="shared" si="126"/>
        <v>Pass</v>
      </c>
      <c r="S363" s="494" t="str">
        <f t="shared" si="127"/>
        <v>Pass</v>
      </c>
      <c r="T363" s="482" t="s">
        <v>69</v>
      </c>
      <c r="U363" s="482">
        <f t="shared" si="128"/>
        <v>0</v>
      </c>
      <c r="V363" s="494">
        <f t="shared" si="128"/>
        <v>0</v>
      </c>
    </row>
    <row r="364" spans="4:22" ht="15" x14ac:dyDescent="0.25">
      <c r="D364" s="497" t="s">
        <v>159</v>
      </c>
      <c r="E364" s="482" t="str">
        <f>'Financial Assets past due'!$C$161</f>
        <v>Cash at bank and in hand</v>
      </c>
      <c r="F364" s="482" t="str">
        <f>'Financial Assets past due'!$F$143</f>
        <v>Past due but not impaired</v>
      </c>
      <c r="G364" s="484">
        <f>INDEX('Financial Assets past due'!$B$142:$C$162,MATCH('Direct validations'!E364,'Financial Assets past due'!$C$142:$C$162,0),1)</f>
        <v>15</v>
      </c>
      <c r="H364" s="484" t="str">
        <f>HLOOKUP(F364,'Financial Assets past due'!$B$143:$I$145,3,FALSE)</f>
        <v>AF</v>
      </c>
      <c r="I364" s="485">
        <f>INDEX('Financial Assets past due'!$B$142:$I$162,MATCH('Direct validations'!G364,'Financial Assets past due'!$B$142:$B$162,0),MATCH('Direct validations'!H364,'Financial Assets past due'!$B$145:$I$145,0))</f>
        <v>0</v>
      </c>
      <c r="J364" s="485">
        <f>INDEX('Financial Assets past due'!$K$142:$R$162,MATCH('Direct validations'!G364,'Financial Assets past due'!$K$142:$K$162,0),MATCH('Direct validations'!H364,'Financial Assets past due'!$K$145:$R$145,0))</f>
        <v>0</v>
      </c>
      <c r="K364" s="493" t="s">
        <v>160</v>
      </c>
      <c r="L364" s="481" t="str">
        <f>'Age analysis of past due no imp'!$C$155</f>
        <v>Cash at bank and in hand</v>
      </c>
      <c r="M364" s="481" t="str">
        <f>'Age analysis of past due no imp'!$I$137</f>
        <v>Total</v>
      </c>
      <c r="N364" s="481">
        <f>INDEX('Age analysis of past due no imp'!$B$136:$C$156,MATCH('Direct validations'!L364,'Age analysis of past due no imp'!$C$136:$C$156,0),1)</f>
        <v>15</v>
      </c>
      <c r="O364" s="481" t="str">
        <f>HLOOKUP(M364,'Age analysis of past due no imp'!$B$137:$I$139,3,FALSE)</f>
        <v>AI</v>
      </c>
      <c r="P364" s="485">
        <f>INDEX('Age analysis of past due no imp'!$B$136:$I$156,MATCH('Direct validations'!N364,'Age analysis of past due no imp'!$B$136:$B$156,0),MATCH('Direct validations'!O364,'Age analysis of past due no imp'!$B$139:$I$139,0))</f>
        <v>0</v>
      </c>
      <c r="Q364" s="485">
        <f>INDEX('Age analysis of past due no imp'!$K$136:$R$156,MATCH('Direct validations'!N364,'Age analysis of past due no imp'!$K$136:$K$156,0),MATCH('Direct validations'!O364,'Age analysis of past due no imp'!$K$139:$R$139,0))</f>
        <v>0</v>
      </c>
      <c r="R364" s="482" t="str">
        <f t="shared" si="126"/>
        <v>Pass</v>
      </c>
      <c r="S364" s="494" t="str">
        <f t="shared" si="127"/>
        <v>Pass</v>
      </c>
      <c r="T364" s="482" t="s">
        <v>69</v>
      </c>
      <c r="U364" s="482">
        <f t="shared" si="128"/>
        <v>0</v>
      </c>
      <c r="V364" s="494">
        <f t="shared" si="128"/>
        <v>0</v>
      </c>
    </row>
    <row r="365" spans="4:22" ht="15" x14ac:dyDescent="0.25">
      <c r="D365" s="497" t="s">
        <v>159</v>
      </c>
      <c r="E365" s="482" t="str">
        <f>'Financial Assets past due'!$C$184</f>
        <v>Cash at bank and in hand</v>
      </c>
      <c r="F365" s="482" t="str">
        <f>'Financial Assets past due'!$F$166</f>
        <v>Past due but not impaired</v>
      </c>
      <c r="G365" s="484">
        <f>INDEX('Financial Assets past due'!$B$165:$C$185,MATCH('Direct validations'!E365,'Financial Assets past due'!$C$165:$C$185,0),1)</f>
        <v>15</v>
      </c>
      <c r="H365" s="484" t="str">
        <f>HLOOKUP(F365,'Financial Assets past due'!$B$166:$I$168,3,FALSE)</f>
        <v>AK</v>
      </c>
      <c r="I365" s="485">
        <f>INDEX('Financial Assets past due'!$B$165:$I$185,MATCH('Direct validations'!G365,'Financial Assets past due'!$B$165:$B$185,0),MATCH('Direct validations'!H365,'Financial Assets past due'!$B$168:$I$168,0))</f>
        <v>0</v>
      </c>
      <c r="J365" s="485">
        <f>INDEX('Financial Assets past due'!$K$165:$R$185,MATCH('Direct validations'!G365,'Financial Assets past due'!$K$165:$K$185,0),MATCH('Direct validations'!H365,'Financial Assets past due'!$K$168:$R$168,0))</f>
        <v>0</v>
      </c>
      <c r="K365" s="493" t="s">
        <v>160</v>
      </c>
      <c r="L365" s="481" t="str">
        <f>'Age analysis of past due no imp'!$C$177</f>
        <v>Cash at bank and in hand</v>
      </c>
      <c r="M365" s="481" t="str">
        <f>'Age analysis of past due no imp'!$I$159</f>
        <v>Total</v>
      </c>
      <c r="N365" s="481">
        <f>INDEX('Age analysis of past due no imp'!$B$158:$C$178,MATCH('Direct validations'!L365,'Age analysis of past due no imp'!$C$158:$C$178,0),1)</f>
        <v>15</v>
      </c>
      <c r="O365" s="481" t="str">
        <f>HLOOKUP(M365,'Age analysis of past due no imp'!$B$159:$I$161,3,FALSE)</f>
        <v>AN</v>
      </c>
      <c r="P365" s="485">
        <f>INDEX('Age analysis of past due no imp'!$B$158:$I$178,MATCH('Direct validations'!N365,'Age analysis of past due no imp'!$B$158:$B$178,0),MATCH('Direct validations'!O365,'Age analysis of past due no imp'!$B$161:$I$161,0))</f>
        <v>0</v>
      </c>
      <c r="Q365" s="485">
        <f>INDEX('Age analysis of past due no imp'!$K$158:$R$178,MATCH('Direct validations'!N365,'Age analysis of past due no imp'!$K$158:$K$178,0),MATCH('Direct validations'!O365,'Age analysis of past due no imp'!$K$161:$R$161,0))</f>
        <v>0</v>
      </c>
      <c r="R365" s="482" t="str">
        <f t="shared" si="126"/>
        <v>Pass</v>
      </c>
      <c r="S365" s="494" t="str">
        <f t="shared" si="127"/>
        <v>Pass</v>
      </c>
      <c r="T365" s="482" t="s">
        <v>69</v>
      </c>
      <c r="U365" s="482">
        <f t="shared" si="128"/>
        <v>0</v>
      </c>
      <c r="V365" s="494">
        <f t="shared" si="128"/>
        <v>0</v>
      </c>
    </row>
    <row r="366" spans="4:22" x14ac:dyDescent="0.2">
      <c r="D366" s="490"/>
      <c r="I366" s="485"/>
      <c r="J366" s="485"/>
      <c r="P366" s="485"/>
      <c r="Q366" s="485"/>
      <c r="R366" s="482"/>
      <c r="S366" s="494"/>
      <c r="U366" s="482"/>
      <c r="V366" s="494"/>
    </row>
    <row r="367" spans="4:22" ht="15" x14ac:dyDescent="0.25">
      <c r="D367" s="497" t="s">
        <v>159</v>
      </c>
      <c r="E367" s="482" t="str">
        <f>'Financial Assets past due'!$C$24</f>
        <v>Total</v>
      </c>
      <c r="F367" s="482" t="str">
        <f>'Financial Assets past due'!$F$5</f>
        <v>Past due but not impaired</v>
      </c>
      <c r="G367" s="484">
        <f>INDEX('Financial Assets past due'!$B$4:$C$24,MATCH('Direct validations'!E367,'Financial Assets past due'!$C$4:$C$24,0),1)</f>
        <v>16</v>
      </c>
      <c r="H367" s="484" t="str">
        <f>HLOOKUP(F367,'Financial Assets past due'!$B$5:$I$7,3,FALSE)</f>
        <v>B</v>
      </c>
      <c r="I367" s="485">
        <f>INDEX('Financial Assets past due'!$B$4:$I$24,MATCH('Direct validations'!G367,'Financial Assets past due'!$B$4:$B$24,0),MATCH('Direct validations'!H367,'Financial Assets past due'!$B$7:$I$7,0))</f>
        <v>0</v>
      </c>
      <c r="J367" s="485">
        <f>INDEX('Financial Assets past due'!$K$4:R$24,MATCH('Direct validations'!G367,'Financial Assets past due'!$K$4:$K$24,0),MATCH('Direct validations'!H367,'Financial Assets past due'!$K$7:$R$7,0))</f>
        <v>0</v>
      </c>
      <c r="K367" s="493" t="s">
        <v>160</v>
      </c>
      <c r="L367" s="481" t="str">
        <f>'Age analysis of past due no imp'!$C$24</f>
        <v>Total</v>
      </c>
      <c r="M367" s="481" t="str">
        <f>'Age analysis of past due no imp'!$I$5</f>
        <v>Total</v>
      </c>
      <c r="N367" s="481">
        <f>INDEX('Age analysis of past due no imp'!$B$4:$C$24,MATCH('Direct validations'!L367,'Age analysis of past due no imp'!$C$4:$C$24,0),1)</f>
        <v>16</v>
      </c>
      <c r="O367" s="481" t="str">
        <f>HLOOKUP(M367,'Age analysis of past due no imp'!$B$5:$I$7,3,FALSE)</f>
        <v>E</v>
      </c>
      <c r="P367" s="485">
        <f>INDEX('Age analysis of past due no imp'!$B$4:$I$24,MATCH('Direct validations'!N367,'Age analysis of past due no imp'!$B$4:$B$24,0),MATCH('Direct validations'!O367,'Age analysis of past due no imp'!$B$7:$I$7,0))</f>
        <v>0</v>
      </c>
      <c r="Q367" s="485">
        <f>INDEX('Age analysis of past due no imp'!$K$4:$R$24,MATCH('Direct validations'!N367,'Age analysis of past due no imp'!$K$4:$K$24,0),MATCH('Direct validations'!O367,'Age analysis of past due no imp'!$K$7:$R$7,0))</f>
        <v>0</v>
      </c>
      <c r="R367" s="482" t="str">
        <f t="shared" ref="R367:R374" si="129">IF($T367="No",IF(I367=P367,"Pass","Fail"),IF(I367+P367=0,"Pass","Fail"))</f>
        <v>Pass</v>
      </c>
      <c r="S367" s="494" t="str">
        <f t="shared" ref="S367:S374" si="130">IF($T367="No",IF(J367=Q367,"Pass","Fail"),IF(J367+Q367=0,"Pass","Fail"))</f>
        <v>Pass</v>
      </c>
      <c r="T367" s="482" t="s">
        <v>69</v>
      </c>
      <c r="U367" s="482">
        <f t="shared" ref="U367:V374" si="131">IF(R367="Pass",0,1)</f>
        <v>0</v>
      </c>
      <c r="V367" s="494">
        <f t="shared" si="131"/>
        <v>0</v>
      </c>
    </row>
    <row r="368" spans="4:22" ht="15" x14ac:dyDescent="0.25">
      <c r="D368" s="497" t="s">
        <v>159</v>
      </c>
      <c r="E368" s="482" t="str">
        <f>'Financial Assets past due'!$C$47</f>
        <v>Total</v>
      </c>
      <c r="F368" s="482" t="str">
        <f>'Financial Assets past due'!$F$28</f>
        <v>Past due but not impaired</v>
      </c>
      <c r="G368" s="484">
        <f>INDEX('Financial Assets past due'!$B$27:$C$47,MATCH('Direct validations'!E368,'Financial Assets past due'!$C$27:$C$47,0),1)</f>
        <v>16</v>
      </c>
      <c r="H368" s="484" t="str">
        <f>HLOOKUP(F368,'Financial Assets past due'!$B$28:$I$30,3,FALSE)</f>
        <v>G</v>
      </c>
      <c r="I368" s="485">
        <f>INDEX('Financial Assets past due'!$B$27:$I$47,MATCH('Direct validations'!G368,'Financial Assets past due'!$B$27:$B$47,0),MATCH('Direct validations'!H368,'Financial Assets past due'!$B$30:$I$30,0))</f>
        <v>0</v>
      </c>
      <c r="J368" s="485">
        <f>INDEX('Financial Assets past due'!$K$27:$R$47,MATCH('Direct validations'!G368,'Financial Assets past due'!$K$27:$K$47,0),MATCH('Direct validations'!H368,'Financial Assets past due'!$K$30:$R$30,0))</f>
        <v>0</v>
      </c>
      <c r="K368" s="493" t="s">
        <v>160</v>
      </c>
      <c r="L368" s="481" t="str">
        <f>'Age analysis of past due no imp'!$C$46</f>
        <v>Total</v>
      </c>
      <c r="M368" s="481" t="str">
        <f>'Age analysis of past due no imp'!$I$27</f>
        <v>Total</v>
      </c>
      <c r="N368" s="481">
        <f>INDEX('Age analysis of past due no imp'!$B$26:$C$46,MATCH('Direct validations'!L368,'Age analysis of past due no imp'!$C$26:$C$46,0),1)</f>
        <v>16</v>
      </c>
      <c r="O368" s="481" t="str">
        <f>HLOOKUP(M368,'Age analysis of past due no imp'!$B$27:$I$29,3,FALSE)</f>
        <v>J</v>
      </c>
      <c r="P368" s="485">
        <f>INDEX('Age analysis of past due no imp'!$B$26:$I$46,MATCH('Direct validations'!N368,'Age analysis of past due no imp'!$B$26:$B$46,0),MATCH('Direct validations'!O368,'Age analysis of past due no imp'!$B$29:$I$29,0))</f>
        <v>0</v>
      </c>
      <c r="Q368" s="485">
        <f>INDEX('Age analysis of past due no imp'!$K$26:$R$46,MATCH('Direct validations'!N368,'Age analysis of past due no imp'!$K$26:$K$46,0),MATCH('Direct validations'!O368,'Age analysis of past due no imp'!$K$29:$R$29,0))</f>
        <v>0</v>
      </c>
      <c r="R368" s="482" t="str">
        <f t="shared" si="129"/>
        <v>Pass</v>
      </c>
      <c r="S368" s="494" t="str">
        <f t="shared" si="130"/>
        <v>Pass</v>
      </c>
      <c r="T368" s="482" t="s">
        <v>69</v>
      </c>
      <c r="U368" s="482">
        <f t="shared" si="131"/>
        <v>0</v>
      </c>
      <c r="V368" s="494">
        <f t="shared" si="131"/>
        <v>0</v>
      </c>
    </row>
    <row r="369" spans="4:22" ht="15" x14ac:dyDescent="0.25">
      <c r="D369" s="497" t="s">
        <v>159</v>
      </c>
      <c r="E369" s="482" t="str">
        <f>'Financial Assets past due'!$C$70</f>
        <v>Total</v>
      </c>
      <c r="F369" s="482" t="str">
        <f>'Financial Assets past due'!$F$51</f>
        <v>Past due but not impaired</v>
      </c>
      <c r="G369" s="484">
        <f>INDEX('Financial Assets past due'!$B$50:$C$70,MATCH('Direct validations'!E369,'Financial Assets past due'!$C$50:$C$70,0),1)</f>
        <v>16</v>
      </c>
      <c r="H369" s="484" t="str">
        <f>HLOOKUP(F369,'Financial Assets past due'!$B$51:$I$53,3,FALSE)</f>
        <v>L</v>
      </c>
      <c r="I369" s="485">
        <f>INDEX('Financial Assets past due'!$B$50:$I$70,MATCH('Direct validations'!G369,'Financial Assets past due'!$B$50:$B$70,0),MATCH('Direct validations'!H369,'Financial Assets past due'!$B$53:$I$53,0))</f>
        <v>0</v>
      </c>
      <c r="J369" s="485">
        <f>INDEX('Financial Assets past due'!$K$50:$R$70,MATCH('Direct validations'!G369,'Financial Assets past due'!$K$50:$K$70,0),MATCH('Direct validations'!H369,'Financial Assets past due'!$K$53:$R$53,0))</f>
        <v>0</v>
      </c>
      <c r="K369" s="493" t="s">
        <v>160</v>
      </c>
      <c r="L369" s="481" t="str">
        <f>'Age analysis of past due no imp'!$C$68</f>
        <v>Total</v>
      </c>
      <c r="M369" s="481" t="str">
        <f>'Age analysis of past due no imp'!$I$49</f>
        <v>Total</v>
      </c>
      <c r="N369" s="481">
        <f>INDEX('Age analysis of past due no imp'!$B$48:$C$68,MATCH('Direct validations'!L369,'Age analysis of past due no imp'!$C$48:$C$68,0),1)</f>
        <v>16</v>
      </c>
      <c r="O369" s="481" t="str">
        <f>HLOOKUP(M369,'Age analysis of past due no imp'!$B$49:$I$51,3,FALSE)</f>
        <v>O</v>
      </c>
      <c r="P369" s="485">
        <f>INDEX('Age analysis of past due no imp'!$B$48:$I$68,MATCH('Direct validations'!N369,'Age analysis of past due no imp'!$B$48:$B$68,0),MATCH('Direct validations'!O369,'Age analysis of past due no imp'!$B$51:$I$51,0))</f>
        <v>0</v>
      </c>
      <c r="Q369" s="485">
        <f>INDEX('Age analysis of past due no imp'!$K$48:$R$68,MATCH('Direct validations'!N369,'Age analysis of past due no imp'!$K$48:$K$68,0),MATCH('Direct validations'!O369,'Age analysis of past due no imp'!$K$51:$R$51,0))</f>
        <v>0</v>
      </c>
      <c r="R369" s="482" t="str">
        <f t="shared" si="129"/>
        <v>Pass</v>
      </c>
      <c r="S369" s="494" t="str">
        <f t="shared" si="130"/>
        <v>Pass</v>
      </c>
      <c r="T369" s="482" t="s">
        <v>69</v>
      </c>
      <c r="U369" s="482">
        <f t="shared" si="131"/>
        <v>0</v>
      </c>
      <c r="V369" s="494">
        <f t="shared" si="131"/>
        <v>0</v>
      </c>
    </row>
    <row r="370" spans="4:22" ht="15" x14ac:dyDescent="0.25">
      <c r="D370" s="497" t="s">
        <v>159</v>
      </c>
      <c r="E370" s="482" t="str">
        <f>'Financial Assets past due'!$C$93</f>
        <v>Total</v>
      </c>
      <c r="F370" s="482" t="str">
        <f>'Financial Assets past due'!$F$74</f>
        <v>Past due but not impaired</v>
      </c>
      <c r="G370" s="484">
        <f>INDEX('Financial Assets past due'!$B$73:$C$93,MATCH('Direct validations'!E370,'Financial Assets past due'!$C$73:$C$93,0),1)</f>
        <v>16</v>
      </c>
      <c r="H370" s="484" t="str">
        <f>HLOOKUP(F370,'Financial Assets past due'!$B$74:$I$76,3,FALSE)</f>
        <v>Q</v>
      </c>
      <c r="I370" s="485">
        <f>INDEX('Financial Assets past due'!$B$73:$I$93,MATCH('Direct validations'!G370,'Financial Assets past due'!$B$73:$B$93,0),MATCH('Direct validations'!H370,'Financial Assets past due'!$B$76:$I$76,0))</f>
        <v>0</v>
      </c>
      <c r="J370" s="485">
        <f>INDEX('Financial Assets past due'!$K$73:$R$93,MATCH('Direct validations'!G370,'Financial Assets past due'!$K$73:$K$93,0),MATCH('Direct validations'!H370,'Financial Assets past due'!$K$76:$R$76,0))</f>
        <v>0</v>
      </c>
      <c r="K370" s="493" t="s">
        <v>160</v>
      </c>
      <c r="L370" s="481" t="str">
        <f>'Age analysis of past due no imp'!$C$90</f>
        <v>Total</v>
      </c>
      <c r="M370" s="481" t="str">
        <f>'Age analysis of past due no imp'!$I$71</f>
        <v>Total</v>
      </c>
      <c r="N370" s="481">
        <f>INDEX('Age analysis of past due no imp'!$B$70:$C$90,MATCH('Direct validations'!L370,'Age analysis of past due no imp'!$C$70:$C$90,0),1)</f>
        <v>16</v>
      </c>
      <c r="O370" s="481" t="str">
        <f>HLOOKUP(M370,'Age analysis of past due no imp'!$B$71:$I$73,3,FALSE)</f>
        <v>T</v>
      </c>
      <c r="P370" s="485">
        <f>INDEX('Age analysis of past due no imp'!$B$70:$I$90,MATCH('Direct validations'!N370,'Age analysis of past due no imp'!$B$70:$B$90,0),MATCH('Direct validations'!O370,'Age analysis of past due no imp'!$B$73:$I$73,0))</f>
        <v>0</v>
      </c>
      <c r="Q370" s="485">
        <f>INDEX('Age analysis of past due no imp'!$K$70:$R$90,MATCH('Direct validations'!N370,'Age analysis of past due no imp'!$K$70:$K$90,0),MATCH('Direct validations'!O370,'Age analysis of past due no imp'!$K$73:$R$73,0))</f>
        <v>0</v>
      </c>
      <c r="R370" s="482" t="str">
        <f t="shared" si="129"/>
        <v>Pass</v>
      </c>
      <c r="S370" s="494" t="str">
        <f t="shared" si="130"/>
        <v>Pass</v>
      </c>
      <c r="T370" s="482" t="s">
        <v>69</v>
      </c>
      <c r="U370" s="482">
        <f t="shared" si="131"/>
        <v>0</v>
      </c>
      <c r="V370" s="494">
        <f t="shared" si="131"/>
        <v>0</v>
      </c>
    </row>
    <row r="371" spans="4:22" ht="15" x14ac:dyDescent="0.25">
      <c r="D371" s="497" t="s">
        <v>159</v>
      </c>
      <c r="E371" s="482" t="str">
        <f>'Financial Assets past due'!$C$116</f>
        <v>Total</v>
      </c>
      <c r="F371" s="482" t="str">
        <f>'Financial Assets past due'!$F$97</f>
        <v>Past due but not impaired</v>
      </c>
      <c r="G371" s="484">
        <f>INDEX('Financial Assets past due'!$B$96:$C$116,MATCH('Direct validations'!E371,'Financial Assets past due'!$C$96:$C$116,0),1)</f>
        <v>16</v>
      </c>
      <c r="H371" s="484" t="str">
        <f>HLOOKUP(F371,'Financial Assets past due'!$B$97:$I$99,3,FALSE)</f>
        <v>V</v>
      </c>
      <c r="I371" s="485">
        <f>INDEX('Financial Assets past due'!$B$96:$I$116,MATCH('Direct validations'!G371,'Financial Assets past due'!$B$96:$B$116,0),MATCH('Direct validations'!H371,'Financial Assets past due'!$B$99:$I$99,0))</f>
        <v>0</v>
      </c>
      <c r="J371" s="485">
        <f>INDEX('Financial Assets past due'!$K$96:$R$116,MATCH('Direct validations'!G371,'Financial Assets past due'!$K$96:$K$116,0),MATCH('Direct validations'!H371,'Financial Assets past due'!$K$99:$R$99,0))</f>
        <v>0</v>
      </c>
      <c r="K371" s="493" t="s">
        <v>160</v>
      </c>
      <c r="L371" s="481" t="str">
        <f>'Age analysis of past due no imp'!$C$112</f>
        <v>Total</v>
      </c>
      <c r="M371" s="481" t="str">
        <f>'Age analysis of past due no imp'!$I$93</f>
        <v>Total</v>
      </c>
      <c r="N371" s="481">
        <f>INDEX('Age analysis of past due no imp'!$B$92:$C$112,MATCH('Direct validations'!L371,'Age analysis of past due no imp'!$C$92:$C$112,0),1)</f>
        <v>16</v>
      </c>
      <c r="O371" s="481" t="str">
        <f>HLOOKUP(M371,'Age analysis of past due no imp'!$B$93:$I$95,3,FALSE)</f>
        <v>Y</v>
      </c>
      <c r="P371" s="485">
        <f>INDEX('Age analysis of past due no imp'!$B$92:$I$112,MATCH('Direct validations'!N371,'Age analysis of past due no imp'!$B$92:$B$112,0),MATCH('Direct validations'!O371,'Age analysis of past due no imp'!$B$95:$I$95,0))</f>
        <v>0</v>
      </c>
      <c r="Q371" s="485">
        <f>INDEX('Age analysis of past due no imp'!$K$92:$R$112,MATCH('Direct validations'!N371,'Age analysis of past due no imp'!$K$92:$K$112,0),MATCH('Direct validations'!O371,'Age analysis of past due no imp'!$K$95:$R$95,0))</f>
        <v>0</v>
      </c>
      <c r="R371" s="482" t="str">
        <f t="shared" si="129"/>
        <v>Pass</v>
      </c>
      <c r="S371" s="494" t="str">
        <f t="shared" si="130"/>
        <v>Pass</v>
      </c>
      <c r="T371" s="482" t="s">
        <v>69</v>
      </c>
      <c r="U371" s="482">
        <f t="shared" si="131"/>
        <v>0</v>
      </c>
      <c r="V371" s="494">
        <f t="shared" si="131"/>
        <v>0</v>
      </c>
    </row>
    <row r="372" spans="4:22" ht="15" x14ac:dyDescent="0.25">
      <c r="D372" s="497" t="s">
        <v>159</v>
      </c>
      <c r="E372" s="482" t="str">
        <f>'Financial Assets past due'!$C$139</f>
        <v>Total</v>
      </c>
      <c r="F372" s="482" t="str">
        <f>'Financial Assets past due'!$F$120</f>
        <v>Past due but not impaired</v>
      </c>
      <c r="G372" s="484">
        <f>INDEX('Financial Assets past due'!$B$119:$C$139,MATCH('Direct validations'!E372,'Financial Assets past due'!$C$119:$C$139,0),1)</f>
        <v>16</v>
      </c>
      <c r="H372" s="484" t="str">
        <f>HLOOKUP(F372,'Financial Assets past due'!$B$120:$I$122,3,FALSE)</f>
        <v>AA</v>
      </c>
      <c r="I372" s="485">
        <f>INDEX('Financial Assets past due'!$B$119:$I$139,MATCH('Direct validations'!G372,'Financial Assets past due'!$B$119:$B$139,0),MATCH('Direct validations'!H372,'Financial Assets past due'!$B$122:$I$122,0))</f>
        <v>0</v>
      </c>
      <c r="J372" s="485">
        <f>INDEX('Financial Assets past due'!$K$119:$R$139,MATCH('Direct validations'!G372,'Financial Assets past due'!$K$119:$K$139,0),MATCH('Direct validations'!H372,'Financial Assets past due'!$K$122:$R$122,0))</f>
        <v>0</v>
      </c>
      <c r="K372" s="493" t="s">
        <v>160</v>
      </c>
      <c r="L372" s="481" t="str">
        <f>'Age analysis of past due no imp'!$C$134</f>
        <v>Total</v>
      </c>
      <c r="M372" s="481" t="str">
        <f>'Age analysis of past due no imp'!$I$115</f>
        <v>Total</v>
      </c>
      <c r="N372" s="481">
        <f>INDEX('Age analysis of past due no imp'!$B$114:$C$134,MATCH('Direct validations'!L372,'Age analysis of past due no imp'!$C$114:$C$134,0),1)</f>
        <v>16</v>
      </c>
      <c r="O372" s="481" t="str">
        <f>HLOOKUP(M372,'Age analysis of past due no imp'!$B$115:$I$117,3,FALSE)</f>
        <v>AD</v>
      </c>
      <c r="P372" s="485">
        <f>INDEX('Age analysis of past due no imp'!$B$114:$I$134,MATCH('Direct validations'!N372,'Age analysis of past due no imp'!$B$114:$B$134,0),MATCH('Direct validations'!O372,'Age analysis of past due no imp'!$B$117:$I$117,0))</f>
        <v>0</v>
      </c>
      <c r="Q372" s="485">
        <f>INDEX('Age analysis of past due no imp'!$K$114:$R$134,MATCH('Direct validations'!N372,'Age analysis of past due no imp'!$K$114:$K$134,0),MATCH('Direct validations'!O372,'Age analysis of past due no imp'!$K$117:$R$117,0))</f>
        <v>0</v>
      </c>
      <c r="R372" s="482" t="str">
        <f t="shared" si="129"/>
        <v>Pass</v>
      </c>
      <c r="S372" s="494" t="str">
        <f t="shared" si="130"/>
        <v>Pass</v>
      </c>
      <c r="T372" s="482" t="s">
        <v>69</v>
      </c>
      <c r="U372" s="482">
        <f t="shared" si="131"/>
        <v>0</v>
      </c>
      <c r="V372" s="494">
        <f t="shared" si="131"/>
        <v>0</v>
      </c>
    </row>
    <row r="373" spans="4:22" ht="15" x14ac:dyDescent="0.25">
      <c r="D373" s="497" t="s">
        <v>159</v>
      </c>
      <c r="E373" s="482" t="str">
        <f>'Financial Assets past due'!$C$162</f>
        <v>Total</v>
      </c>
      <c r="F373" s="482" t="str">
        <f>'Financial Assets past due'!$F$143</f>
        <v>Past due but not impaired</v>
      </c>
      <c r="G373" s="484">
        <f>INDEX('Financial Assets past due'!$B$142:$C$162,MATCH('Direct validations'!E373,'Financial Assets past due'!$C$142:$C$162,0),1)</f>
        <v>16</v>
      </c>
      <c r="H373" s="484" t="str">
        <f>HLOOKUP(F373,'Financial Assets past due'!$B$143:$I$145,3,FALSE)</f>
        <v>AF</v>
      </c>
      <c r="I373" s="485">
        <f>INDEX('Financial Assets past due'!$B$142:$I$162,MATCH('Direct validations'!G373,'Financial Assets past due'!$B$142:$B$162,0),MATCH('Direct validations'!H373,'Financial Assets past due'!$B$145:$I$145,0))</f>
        <v>0</v>
      </c>
      <c r="J373" s="485">
        <f>INDEX('Financial Assets past due'!$K$142:$R$162,MATCH('Direct validations'!G373,'Financial Assets past due'!$K$142:$K$162,0),MATCH('Direct validations'!H373,'Financial Assets past due'!$K$145:$R$145,0))</f>
        <v>0</v>
      </c>
      <c r="K373" s="493" t="s">
        <v>160</v>
      </c>
      <c r="L373" s="481" t="str">
        <f>'Age analysis of past due no imp'!$C$156</f>
        <v>Total</v>
      </c>
      <c r="M373" s="481" t="str">
        <f>'Age analysis of past due no imp'!$I$137</f>
        <v>Total</v>
      </c>
      <c r="N373" s="481">
        <f>INDEX('Age analysis of past due no imp'!$B$136:$C$156,MATCH('Direct validations'!L373,'Age analysis of past due no imp'!$C$136:$C$156,0),1)</f>
        <v>16</v>
      </c>
      <c r="O373" s="481" t="str">
        <f>HLOOKUP(M373,'Age analysis of past due no imp'!$B$137:$I$139,3,FALSE)</f>
        <v>AI</v>
      </c>
      <c r="P373" s="485">
        <f>INDEX('Age analysis of past due no imp'!$B$136:$I$156,MATCH('Direct validations'!N373,'Age analysis of past due no imp'!$B$136:$B$156,0),MATCH('Direct validations'!O373,'Age analysis of past due no imp'!$B$139:$I$139,0))</f>
        <v>0</v>
      </c>
      <c r="Q373" s="485">
        <f>INDEX('Age analysis of past due no imp'!$K$136:$R$156,MATCH('Direct validations'!N373,'Age analysis of past due no imp'!$K$136:$K$156,0),MATCH('Direct validations'!O373,'Age analysis of past due no imp'!$K$139:$R$139,0))</f>
        <v>0</v>
      </c>
      <c r="R373" s="482" t="str">
        <f t="shared" si="129"/>
        <v>Pass</v>
      </c>
      <c r="S373" s="494" t="str">
        <f t="shared" si="130"/>
        <v>Pass</v>
      </c>
      <c r="T373" s="482" t="s">
        <v>69</v>
      </c>
      <c r="U373" s="482">
        <f t="shared" si="131"/>
        <v>0</v>
      </c>
      <c r="V373" s="494">
        <f t="shared" si="131"/>
        <v>0</v>
      </c>
    </row>
    <row r="374" spans="4:22" ht="15" x14ac:dyDescent="0.25">
      <c r="D374" s="497" t="s">
        <v>159</v>
      </c>
      <c r="E374" s="482" t="str">
        <f>'Financial Assets past due'!$C$185</f>
        <v>Total</v>
      </c>
      <c r="F374" s="482" t="str">
        <f>'Financial Assets past due'!$F$166</f>
        <v>Past due but not impaired</v>
      </c>
      <c r="G374" s="484">
        <f>INDEX('Financial Assets past due'!$B$165:$C$185,MATCH('Direct validations'!E374,'Financial Assets past due'!$C$165:$C$185,0),1)</f>
        <v>16</v>
      </c>
      <c r="H374" s="484" t="str">
        <f>HLOOKUP(F374,'Financial Assets past due'!$B$166:$I$168,3,FALSE)</f>
        <v>AK</v>
      </c>
      <c r="I374" s="485">
        <f>INDEX('Financial Assets past due'!$B$165:$I$185,MATCH('Direct validations'!G374,'Financial Assets past due'!$B$165:$B$185,0),MATCH('Direct validations'!H374,'Financial Assets past due'!$B$168:$I$168,0))</f>
        <v>0</v>
      </c>
      <c r="J374" s="485">
        <f>INDEX('Financial Assets past due'!$K$165:$R$185,MATCH('Direct validations'!G374,'Financial Assets past due'!$K$165:$K$185,0),MATCH('Direct validations'!H374,'Financial Assets past due'!$K$168:$R$168,0))</f>
        <v>0</v>
      </c>
      <c r="K374" s="493" t="s">
        <v>160</v>
      </c>
      <c r="L374" s="481" t="str">
        <f>'Age analysis of past due no imp'!$C$178</f>
        <v>Total</v>
      </c>
      <c r="M374" s="481" t="str">
        <f>'Age analysis of past due no imp'!$I$159</f>
        <v>Total</v>
      </c>
      <c r="N374" s="481">
        <f>INDEX('Age analysis of past due no imp'!$B$158:$C$178,MATCH('Direct validations'!L374,'Age analysis of past due no imp'!$C$158:$C$178,0),1)</f>
        <v>16</v>
      </c>
      <c r="O374" s="481" t="str">
        <f>HLOOKUP(M374,'Age analysis of past due no imp'!$B$159:$I$161,3,FALSE)</f>
        <v>AN</v>
      </c>
      <c r="P374" s="485">
        <f>INDEX('Age analysis of past due no imp'!$B$158:$I$178,MATCH('Direct validations'!N374,'Age analysis of past due no imp'!$B$158:$B$178,0),MATCH('Direct validations'!O374,'Age analysis of past due no imp'!$B$161:$I$161,0))</f>
        <v>0</v>
      </c>
      <c r="Q374" s="485">
        <f>INDEX('Age analysis of past due no imp'!$K$158:$R$178,MATCH('Direct validations'!N374,'Age analysis of past due no imp'!$K$158:$K$178,0),MATCH('Direct validations'!O374,'Age analysis of past due no imp'!$K$161:$R$161,0))</f>
        <v>0</v>
      </c>
      <c r="R374" s="482" t="str">
        <f t="shared" si="129"/>
        <v>Pass</v>
      </c>
      <c r="S374" s="494" t="str">
        <f t="shared" si="130"/>
        <v>Pass</v>
      </c>
      <c r="T374" s="482" t="s">
        <v>69</v>
      </c>
      <c r="U374" s="482">
        <f t="shared" si="131"/>
        <v>0</v>
      </c>
      <c r="V374" s="494">
        <f t="shared" si="131"/>
        <v>0</v>
      </c>
    </row>
    <row r="375" spans="4:22" x14ac:dyDescent="0.2">
      <c r="D375" s="490"/>
      <c r="I375" s="485"/>
      <c r="J375" s="485"/>
      <c r="P375" s="485"/>
      <c r="Q375" s="485"/>
      <c r="R375" s="482"/>
      <c r="S375" s="494"/>
      <c r="U375" s="482"/>
      <c r="V375" s="494"/>
    </row>
    <row r="376" spans="4:22" ht="15" x14ac:dyDescent="0.25">
      <c r="D376" s="492" t="s">
        <v>158</v>
      </c>
      <c r="E376" s="482" t="str">
        <f>'Balance Sheet'!$C$30</f>
        <v>Total assets</v>
      </c>
      <c r="F376" s="482" t="str">
        <f>'Balance Sheet'!$E$37</f>
        <v>2025 UY</v>
      </c>
      <c r="G376" s="484">
        <f>INDEX('Balance Sheet'!$B$7:$L$30,MATCH('Direct validations'!E376,'Balance Sheet'!$C$7:$C$30,0),1)</f>
        <v>16</v>
      </c>
      <c r="H376" s="484" t="str">
        <f>HLOOKUP(F376,'Balance Sheet'!$B$7:$L$8,2,FALSE)</f>
        <v>A</v>
      </c>
      <c r="I376" s="485">
        <f>INDEX('Balance Sheet'!$B$7:$L$30,MATCH('Direct validations'!G376,'Balance Sheet'!$B$7:$B$30,0),MATCH('Direct validations'!H376,'Balance Sheet'!$B$8:$L$8,0))</f>
        <v>0</v>
      </c>
      <c r="J376" s="485">
        <f>INDEX('Balance Sheet'!$B$68:$L$91,MATCH('Direct validations'!G376,'Balance Sheet'!$B$68:$B$91,0),MATCH('Direct validations'!H376,'Balance Sheet'!$B$69:$L$69,0))</f>
        <v>0</v>
      </c>
      <c r="K376" s="493" t="s">
        <v>19</v>
      </c>
      <c r="L376" s="481" t="str">
        <f>'Currency risk'!$C$12</f>
        <v>Total assets</v>
      </c>
      <c r="M376" s="481" t="str">
        <f>'Currency risk'!$L$5</f>
        <v>Total</v>
      </c>
      <c r="N376" s="481">
        <f>INDEX('Currency risk'!$B$4:$C$19,MATCH('Direct validations'!L376,'Currency risk'!$C$4:$C$19,0),1)</f>
        <v>6</v>
      </c>
      <c r="O376" s="481" t="str">
        <f>HLOOKUP(M376,'Currency risk'!$B$5:$L$6,2,FALSE)</f>
        <v>H</v>
      </c>
      <c r="P376" s="583">
        <f>INDEX('Currency risk'!$B$4:$L$19,MATCH('Direct validations'!N376,'Currency risk'!$B$4:$B$19,0),MATCH('Direct validations'!O376,'Currency risk'!$B$6:$L$6,0))</f>
        <v>0</v>
      </c>
      <c r="Q376" s="485">
        <f>INDEX('Currency risk'!$N$4:$X$19,MATCH('Direct validations'!N376,'Currency risk'!$N$4:$N$19,0),MATCH('Direct validations'!O376,'Currency risk'!$N$6:$X$6,0))</f>
        <v>0</v>
      </c>
      <c r="R376" s="482" t="str">
        <f t="shared" ref="R376:R383" si="132">IF($T376="No",IF(I376=P376,"Pass","Fail"),IF(I376+P376=0,"Pass","Fail"))</f>
        <v>Pass</v>
      </c>
      <c r="S376" s="494" t="str">
        <f t="shared" ref="S376:S383" si="133">IF($T376="No",IF(J376=Q376,"Pass","Fail"),IF(J376+Q376=0,"Pass","Fail"))</f>
        <v>Pass</v>
      </c>
      <c r="T376" s="482" t="s">
        <v>69</v>
      </c>
      <c r="U376" s="482">
        <f t="shared" ref="U376:V383" si="134">IF(R376="Pass",0,1)</f>
        <v>0</v>
      </c>
      <c r="V376" s="494">
        <f t="shared" si="134"/>
        <v>0</v>
      </c>
    </row>
    <row r="377" spans="4:22" ht="15" x14ac:dyDescent="0.25">
      <c r="D377" s="492" t="s">
        <v>158</v>
      </c>
      <c r="E377" s="482" t="str">
        <f>'Balance Sheet'!$C$30</f>
        <v>Total assets</v>
      </c>
      <c r="F377" s="482" t="str">
        <f>'Balance Sheet'!$F$37</f>
        <v>2024 UY</v>
      </c>
      <c r="G377" s="484">
        <f>INDEX('Balance Sheet'!$B$7:$L$30,MATCH('Direct validations'!E377,'Balance Sheet'!$C$7:$C$30,0),1)</f>
        <v>16</v>
      </c>
      <c r="H377" s="484" t="str">
        <f>HLOOKUP(F377,'Balance Sheet'!$B$7:$L$8,2,FALSE)</f>
        <v>B</v>
      </c>
      <c r="I377" s="485">
        <f>INDEX('Balance Sheet'!$B$7:$L$30,MATCH('Direct validations'!G377,'Balance Sheet'!$B$7:$B$30,0),MATCH('Direct validations'!H377,'Balance Sheet'!$B$8:$L$8,0))</f>
        <v>0</v>
      </c>
      <c r="J377" s="485">
        <f>INDEX('Balance Sheet'!$B$68:$L$91,MATCH('Direct validations'!G377,'Balance Sheet'!$B$68:$B$91,0),MATCH('Direct validations'!H377,'Balance Sheet'!$B$69:$L$69,0))</f>
        <v>0</v>
      </c>
      <c r="K377" s="493" t="s">
        <v>19</v>
      </c>
      <c r="L377" s="481" t="str">
        <f>'Currency risk'!$C$29</f>
        <v>Total assets</v>
      </c>
      <c r="M377" s="481" t="str">
        <f>'Currency risk'!$L$22</f>
        <v>Total</v>
      </c>
      <c r="N377" s="481">
        <f>INDEX('Currency risk'!$B$21:$C$36,MATCH('Direct validations'!L377,'Currency risk'!$C$21:$C$36,0),1)</f>
        <v>6</v>
      </c>
      <c r="O377" s="481" t="str">
        <f>HLOOKUP(M377,'Currency risk'!$B$22:$L$23,2,FALSE)</f>
        <v>P</v>
      </c>
      <c r="P377" s="485">
        <f>INDEX('Currency risk'!$B$21:$L$36,MATCH('Direct validations'!N377,'Currency risk'!$B$21:$B$36,0),MATCH('Direct validations'!O377,'Currency risk'!$B$23:$L$23,0))</f>
        <v>0</v>
      </c>
      <c r="Q377" s="485">
        <f>INDEX('Currency risk'!$N$21:$X$36,MATCH('Direct validations'!N377,'Currency risk'!$N$21:$N$36,0),MATCH('Direct validations'!O377,'Currency risk'!$N$23:$X$23,0))</f>
        <v>0</v>
      </c>
      <c r="R377" s="482" t="str">
        <f t="shared" si="132"/>
        <v>Pass</v>
      </c>
      <c r="S377" s="494" t="str">
        <f t="shared" si="133"/>
        <v>Pass</v>
      </c>
      <c r="T377" s="482" t="s">
        <v>69</v>
      </c>
      <c r="U377" s="482">
        <f t="shared" si="134"/>
        <v>0</v>
      </c>
      <c r="V377" s="494">
        <f t="shared" si="134"/>
        <v>0</v>
      </c>
    </row>
    <row r="378" spans="4:22" ht="15" x14ac:dyDescent="0.25">
      <c r="D378" s="492" t="s">
        <v>158</v>
      </c>
      <c r="E378" s="482" t="str">
        <f>'Balance Sheet'!$C$30</f>
        <v>Total assets</v>
      </c>
      <c r="F378" s="482" t="str">
        <f>'Balance Sheet'!$G$37</f>
        <v>2023 UY</v>
      </c>
      <c r="G378" s="484">
        <f>INDEX('Balance Sheet'!$B$7:$L$30,MATCH('Direct validations'!E378,'Balance Sheet'!$C$7:$C$30,0),1)</f>
        <v>16</v>
      </c>
      <c r="H378" s="484" t="str">
        <f>HLOOKUP(F378,'Balance Sheet'!$B$7:$L$8,2,FALSE)</f>
        <v>C</v>
      </c>
      <c r="I378" s="485">
        <f>INDEX('Balance Sheet'!$B$7:$L$30,MATCH('Direct validations'!G378,'Balance Sheet'!$B$7:$B$30,0),MATCH('Direct validations'!H378,'Balance Sheet'!$B$8:$L$8,0))</f>
        <v>0</v>
      </c>
      <c r="J378" s="485">
        <f>INDEX('Balance Sheet'!$B$68:$L$91,MATCH('Direct validations'!G378,'Balance Sheet'!$B$68:$B$91,0),MATCH('Direct validations'!H378,'Balance Sheet'!$B$69:$L$69,0))</f>
        <v>0</v>
      </c>
      <c r="K378" s="493" t="s">
        <v>19</v>
      </c>
      <c r="L378" s="481" t="str">
        <f>'Currency risk'!$C$46</f>
        <v>Total assets</v>
      </c>
      <c r="M378" s="481" t="str">
        <f>'Currency risk'!$L$39</f>
        <v>Total</v>
      </c>
      <c r="N378" s="481">
        <f>INDEX('Currency risk'!$B$38:$C$53,MATCH('Direct validations'!L378,'Currency risk'!$C$38:$C$53,0),1)</f>
        <v>6</v>
      </c>
      <c r="O378" s="481" t="str">
        <f>HLOOKUP(M378,'Currency risk'!$B$39:$L$40,2,FALSE)</f>
        <v>X</v>
      </c>
      <c r="P378" s="485">
        <f>INDEX('Currency risk'!$B$38:$L$53,MATCH('Direct validations'!N378,'Currency risk'!$B$38:$B$53,0),MATCH('Direct validations'!O378,'Currency risk'!$B$40:$L$40,0))</f>
        <v>0</v>
      </c>
      <c r="Q378" s="485">
        <f>INDEX('Currency risk'!$N$38:$X$53,MATCH('Direct validations'!N378,'Currency risk'!$N$38:$N$53,0),MATCH('Direct validations'!O378,'Currency risk'!$N$40:$X$40,0))</f>
        <v>0</v>
      </c>
      <c r="R378" s="482" t="str">
        <f t="shared" si="132"/>
        <v>Pass</v>
      </c>
      <c r="S378" s="494" t="str">
        <f t="shared" si="133"/>
        <v>Pass</v>
      </c>
      <c r="T378" s="482" t="s">
        <v>69</v>
      </c>
      <c r="U378" s="482">
        <f t="shared" si="134"/>
        <v>0</v>
      </c>
      <c r="V378" s="494">
        <f t="shared" si="134"/>
        <v>0</v>
      </c>
    </row>
    <row r="379" spans="4:22" ht="15" x14ac:dyDescent="0.25">
      <c r="D379" s="492" t="s">
        <v>158</v>
      </c>
      <c r="E379" s="482" t="str">
        <f>'Balance Sheet'!$C$30</f>
        <v>Total assets</v>
      </c>
      <c r="F379" s="482" t="str">
        <f>'Balance Sheet'!$H$37</f>
        <v>2022 UY</v>
      </c>
      <c r="G379" s="484">
        <f>INDEX('Balance Sheet'!$B$7:$L$30,MATCH('Direct validations'!E379,'Balance Sheet'!$C$7:$C$30,0),1)</f>
        <v>16</v>
      </c>
      <c r="H379" s="484" t="str">
        <f>HLOOKUP(F379,'Balance Sheet'!$B$7:$L$8,2,FALSE)</f>
        <v>D</v>
      </c>
      <c r="I379" s="485">
        <f>INDEX('Balance Sheet'!$B$7:$L$30,MATCH('Direct validations'!G379,'Balance Sheet'!$B$7:$B$30,0),MATCH('Direct validations'!H379,'Balance Sheet'!$B$8:$L$8,0))</f>
        <v>0</v>
      </c>
      <c r="J379" s="485">
        <f>INDEX('Balance Sheet'!$B$68:$L$91,MATCH('Direct validations'!G379,'Balance Sheet'!$B$68:$B$91,0),MATCH('Direct validations'!H379,'Balance Sheet'!$B$69:$L$69,0))</f>
        <v>0</v>
      </c>
      <c r="K379" s="493" t="s">
        <v>19</v>
      </c>
      <c r="L379" s="481" t="str">
        <f>'Currency risk'!$C$63</f>
        <v>Total assets</v>
      </c>
      <c r="M379" s="481" t="str">
        <f>'Currency risk'!$L$56</f>
        <v>Total</v>
      </c>
      <c r="N379" s="481">
        <f>INDEX('Currency risk'!$B$55:$C$70,MATCH('Direct validations'!L379,'Currency risk'!$C$55:$C$70,0),1)</f>
        <v>6</v>
      </c>
      <c r="O379" s="481" t="str">
        <f>HLOOKUP(M379,'Currency risk'!$B$56:$L$57,2,FALSE)</f>
        <v>AF</v>
      </c>
      <c r="P379" s="485">
        <f>INDEX('Currency risk'!$B$55:$L$70,MATCH('Direct validations'!N379,'Currency risk'!$B$55:$B$70,0),MATCH('Direct validations'!O379,'Currency risk'!$B$57:$L$57,0))</f>
        <v>0</v>
      </c>
      <c r="Q379" s="485">
        <f>INDEX('Currency risk'!$N$55:$X$70,MATCH('Direct validations'!N379,'Currency risk'!$N$55:$N$70,0),MATCH('Direct validations'!O379,'Currency risk'!$N$57:$X$57,0))</f>
        <v>0</v>
      </c>
      <c r="R379" s="482" t="str">
        <f t="shared" si="132"/>
        <v>Pass</v>
      </c>
      <c r="S379" s="494" t="str">
        <f t="shared" si="133"/>
        <v>Pass</v>
      </c>
      <c r="T379" s="482" t="s">
        <v>69</v>
      </c>
      <c r="U379" s="482">
        <f t="shared" si="134"/>
        <v>0</v>
      </c>
      <c r="V379" s="494">
        <f t="shared" si="134"/>
        <v>0</v>
      </c>
    </row>
    <row r="380" spans="4:22" ht="15" x14ac:dyDescent="0.25">
      <c r="D380" s="492" t="s">
        <v>158</v>
      </c>
      <c r="E380" s="482" t="str">
        <f>'Balance Sheet'!$C$30</f>
        <v>Total assets</v>
      </c>
      <c r="F380" s="482" t="str">
        <f>'Balance Sheet'!$I$37</f>
        <v>2021 UY</v>
      </c>
      <c r="G380" s="484">
        <f>INDEX('Balance Sheet'!$B$7:$L$30,MATCH('Direct validations'!E380,'Balance Sheet'!$C$7:$C$30,0),1)</f>
        <v>16</v>
      </c>
      <c r="H380" s="484" t="str">
        <f>HLOOKUP(F380,'Balance Sheet'!$B$7:$L$8,2,FALSE)</f>
        <v>E</v>
      </c>
      <c r="I380" s="485">
        <f>INDEX('Balance Sheet'!$B$7:$L$30,MATCH('Direct validations'!G380,'Balance Sheet'!$B$7:$B$30,0),MATCH('Direct validations'!H380,'Balance Sheet'!$B$8:$L$8,0))</f>
        <v>0</v>
      </c>
      <c r="J380" s="485">
        <f>INDEX('Balance Sheet'!$B$68:$L$91,MATCH('Direct validations'!G380,'Balance Sheet'!$B$68:$B$91,0),MATCH('Direct validations'!H380,'Balance Sheet'!$B$69:$L$69,0))</f>
        <v>0</v>
      </c>
      <c r="K380" s="493" t="s">
        <v>19</v>
      </c>
      <c r="L380" s="481" t="str">
        <f>'Currency risk'!$C$80</f>
        <v>Total assets</v>
      </c>
      <c r="M380" s="481" t="str">
        <f>'Currency risk'!$L$73</f>
        <v>Total</v>
      </c>
      <c r="N380" s="481">
        <f>INDEX('Currency risk'!$B$72:$C$87,MATCH('Direct validations'!L380,'Currency risk'!$C$72:$C$87,0),1)</f>
        <v>6</v>
      </c>
      <c r="O380" s="481" t="str">
        <f>HLOOKUP(M380,'Currency risk'!$B$73:$L$74,2,FALSE)</f>
        <v>AN</v>
      </c>
      <c r="P380" s="485">
        <f>INDEX('Currency risk'!$B$72:$L$87,MATCH('Direct validations'!N380,'Currency risk'!$B$72:$B$87,0),MATCH('Direct validations'!O380,'Currency risk'!$B$74:$L$74,0))</f>
        <v>0</v>
      </c>
      <c r="Q380" s="485">
        <f>INDEX('Currency risk'!$N$72:$X$87,MATCH('Direct validations'!N380,'Currency risk'!$N$72:$N$87,0),MATCH('Direct validations'!O380,'Currency risk'!$N$74:$X$74,0))</f>
        <v>0</v>
      </c>
      <c r="R380" s="482" t="str">
        <f t="shared" si="132"/>
        <v>Pass</v>
      </c>
      <c r="S380" s="494" t="str">
        <f t="shared" si="133"/>
        <v>Pass</v>
      </c>
      <c r="T380" s="482" t="s">
        <v>69</v>
      </c>
      <c r="U380" s="482">
        <f t="shared" si="134"/>
        <v>0</v>
      </c>
      <c r="V380" s="494">
        <f t="shared" si="134"/>
        <v>0</v>
      </c>
    </row>
    <row r="381" spans="4:22" ht="15" x14ac:dyDescent="0.25">
      <c r="D381" s="492" t="s">
        <v>158</v>
      </c>
      <c r="E381" s="482" t="str">
        <f>'Balance Sheet'!$C$30</f>
        <v>Total assets</v>
      </c>
      <c r="F381" s="482" t="str">
        <f>'Balance Sheet'!$J$37</f>
        <v>2020 UY</v>
      </c>
      <c r="G381" s="484">
        <f>INDEX('Balance Sheet'!$B$7:$L$30,MATCH('Direct validations'!E381,'Balance Sheet'!$C$7:$C$30,0),1)</f>
        <v>16</v>
      </c>
      <c r="H381" s="484" t="str">
        <f>HLOOKUP(F381,'Balance Sheet'!$B$7:$L$8,2,FALSE)</f>
        <v>F</v>
      </c>
      <c r="I381" s="485">
        <f>INDEX('Balance Sheet'!$B$7:$L$30,MATCH('Direct validations'!G381,'Balance Sheet'!$B$7:$B$30,0),MATCH('Direct validations'!H381,'Balance Sheet'!$B$8:$L$8,0))</f>
        <v>0</v>
      </c>
      <c r="J381" s="485">
        <f>INDEX('Balance Sheet'!$B$68:$L$91,MATCH('Direct validations'!G381,'Balance Sheet'!$B$68:$B$91,0),MATCH('Direct validations'!H381,'Balance Sheet'!$B$69:$L$69,0))</f>
        <v>0</v>
      </c>
      <c r="K381" s="493" t="s">
        <v>19</v>
      </c>
      <c r="L381" s="481" t="str">
        <f>'Currency risk'!$C$97</f>
        <v>Total assets</v>
      </c>
      <c r="M381" s="481" t="str">
        <f>'Currency risk'!$L$90</f>
        <v>Total</v>
      </c>
      <c r="N381" s="481">
        <f>INDEX('Currency risk'!$B$89:$C$104,MATCH('Direct validations'!L381,'Currency risk'!$C$89:$C$104,0),1)</f>
        <v>6</v>
      </c>
      <c r="O381" s="481" t="str">
        <f>HLOOKUP(M381,'Currency risk'!$B$90:$L$91,2,FALSE)</f>
        <v>AV</v>
      </c>
      <c r="P381" s="485">
        <f>INDEX('Currency risk'!$B$89:$L$104,MATCH('Direct validations'!N381,'Currency risk'!$B$89:$B$104,0),MATCH('Direct validations'!O381,'Currency risk'!$B$91:$L$91,0))</f>
        <v>0</v>
      </c>
      <c r="Q381" s="485">
        <f>INDEX('Currency risk'!$N$89:$X$104,MATCH('Direct validations'!N381,'Currency risk'!$N$89:$N$104,0),MATCH('Direct validations'!O381,'Currency risk'!$N$91:$X$91,0))</f>
        <v>0</v>
      </c>
      <c r="R381" s="482" t="str">
        <f t="shared" si="132"/>
        <v>Pass</v>
      </c>
      <c r="S381" s="494" t="str">
        <f t="shared" si="133"/>
        <v>Pass</v>
      </c>
      <c r="T381" s="482" t="s">
        <v>69</v>
      </c>
      <c r="U381" s="482">
        <f t="shared" si="134"/>
        <v>0</v>
      </c>
      <c r="V381" s="494">
        <f t="shared" si="134"/>
        <v>0</v>
      </c>
    </row>
    <row r="382" spans="4:22" ht="15" x14ac:dyDescent="0.25">
      <c r="D382" s="492" t="s">
        <v>158</v>
      </c>
      <c r="E382" s="482" t="str">
        <f>'Balance Sheet'!$C$30</f>
        <v>Total assets</v>
      </c>
      <c r="F382" s="482" t="str">
        <f>'Balance Sheet'!$K$37</f>
        <v>2019 UY</v>
      </c>
      <c r="G382" s="484">
        <f>INDEX('Balance Sheet'!$B$7:$L$30,MATCH('Direct validations'!E382,'Balance Sheet'!$C$7:$C$30,0),1)</f>
        <v>16</v>
      </c>
      <c r="H382" s="484" t="str">
        <f>HLOOKUP(F382,'Balance Sheet'!$B$7:$L$8,2,FALSE)</f>
        <v>G</v>
      </c>
      <c r="I382" s="485">
        <f>INDEX('Balance Sheet'!$B$7:$L$30,MATCH('Direct validations'!G382,'Balance Sheet'!$B$7:$B$30,0),MATCH('Direct validations'!H382,'Balance Sheet'!$B$8:$L$8,0))</f>
        <v>0</v>
      </c>
      <c r="J382" s="485">
        <f>INDEX('Balance Sheet'!$B$68:$L$91,MATCH('Direct validations'!G382,'Balance Sheet'!$B$68:$B$91,0),MATCH('Direct validations'!H382,'Balance Sheet'!$B$69:$L$69,0))</f>
        <v>0</v>
      </c>
      <c r="K382" s="493" t="s">
        <v>19</v>
      </c>
      <c r="L382" s="481" t="str">
        <f>'Currency risk'!$C$114</f>
        <v>Total assets</v>
      </c>
      <c r="M382" s="481" t="str">
        <f>'Currency risk'!$L$107</f>
        <v>Total</v>
      </c>
      <c r="N382" s="481">
        <f>INDEX('Currency risk'!$B$106:$C$121,MATCH('Direct validations'!L382,'Currency risk'!$C$106:$C$121,0),1)</f>
        <v>6</v>
      </c>
      <c r="O382" s="481" t="str">
        <f>HLOOKUP(M382,'Currency risk'!$B$107:$L$108,2,FALSE)</f>
        <v>BD</v>
      </c>
      <c r="P382" s="485">
        <f>INDEX('Currency risk'!$B$106:$L$121,MATCH('Direct validations'!N382,'Currency risk'!$B$106:$B$121,0),MATCH('Direct validations'!O382,'Currency risk'!$B$108:$L$108,0))</f>
        <v>0</v>
      </c>
      <c r="Q382" s="485">
        <f>INDEX('Currency risk'!$N$106:$X$121,MATCH('Direct validations'!N382,'Currency risk'!$N$106:$N$121,0),MATCH('Direct validations'!O382,'Currency risk'!$N$108:$X$108,0))</f>
        <v>0</v>
      </c>
      <c r="R382" s="482" t="str">
        <f t="shared" si="132"/>
        <v>Pass</v>
      </c>
      <c r="S382" s="494" t="str">
        <f t="shared" si="133"/>
        <v>Pass</v>
      </c>
      <c r="T382" s="482" t="s">
        <v>69</v>
      </c>
      <c r="U382" s="482">
        <f t="shared" si="134"/>
        <v>0</v>
      </c>
      <c r="V382" s="494">
        <f t="shared" si="134"/>
        <v>0</v>
      </c>
    </row>
    <row r="383" spans="4:22" ht="15" x14ac:dyDescent="0.25">
      <c r="D383" s="492" t="s">
        <v>158</v>
      </c>
      <c r="E383" s="482" t="str">
        <f>'Balance Sheet'!$C$30</f>
        <v>Total assets</v>
      </c>
      <c r="F383" s="482" t="str">
        <f>'Balance Sheet'!$L$37</f>
        <v>Total</v>
      </c>
      <c r="G383" s="484">
        <f>INDEX('Balance Sheet'!$B$7:$L$30,MATCH('Direct validations'!E383,'Balance Sheet'!$C$7:$C$30,0),1)</f>
        <v>16</v>
      </c>
      <c r="H383" s="484" t="str">
        <f>HLOOKUP(F383,'Balance Sheet'!$B$7:$L$8,2,FALSE)</f>
        <v>H</v>
      </c>
      <c r="I383" s="485">
        <f>INDEX('Balance Sheet'!$B$7:$L$30,MATCH('Direct validations'!G383,'Balance Sheet'!$B$7:$B$30,0),MATCH('Direct validations'!H383,'Balance Sheet'!$B$8:$L$8,0))</f>
        <v>0</v>
      </c>
      <c r="J383" s="485">
        <f>INDEX('Balance Sheet'!$B$68:$L$91,MATCH('Direct validations'!G383,'Balance Sheet'!$B$68:$B$91,0),MATCH('Direct validations'!H383,'Balance Sheet'!$B$69:$L$69,0))</f>
        <v>0</v>
      </c>
      <c r="K383" s="493" t="s">
        <v>19</v>
      </c>
      <c r="L383" s="481" t="str">
        <f>'Currency risk'!$C$131</f>
        <v>Total assets</v>
      </c>
      <c r="M383" s="481" t="str">
        <f>'Currency risk'!$L$124</f>
        <v>Total</v>
      </c>
      <c r="N383" s="481">
        <f>INDEX('Currency risk'!$B$123:$C$138,MATCH('Direct validations'!L383,'Currency risk'!$C$123:$C$138,0),1)</f>
        <v>6</v>
      </c>
      <c r="O383" s="481" t="str">
        <f>HLOOKUP(M383,'Currency risk'!$B$124:$L$125,2,FALSE)</f>
        <v>BL</v>
      </c>
      <c r="P383" s="485">
        <f>INDEX('Currency risk'!$B$123:$L$138,MATCH('Direct validations'!N383,'Currency risk'!$B$123:$B$138,0),MATCH('Direct validations'!O383,'Currency risk'!$B$125:$L$125,0))</f>
        <v>0</v>
      </c>
      <c r="Q383" s="485">
        <f>INDEX('Currency risk'!$N$123:$X$138,MATCH('Direct validations'!N383,'Currency risk'!$N$123:$N$138,0),MATCH('Direct validations'!O383,'Currency risk'!$N$125:$X$125,0))</f>
        <v>0</v>
      </c>
      <c r="R383" s="482" t="str">
        <f t="shared" si="132"/>
        <v>Pass</v>
      </c>
      <c r="S383" s="494" t="str">
        <f t="shared" si="133"/>
        <v>Pass</v>
      </c>
      <c r="T383" s="482" t="s">
        <v>69</v>
      </c>
      <c r="U383" s="482">
        <f t="shared" si="134"/>
        <v>0</v>
      </c>
      <c r="V383" s="494">
        <f t="shared" si="134"/>
        <v>0</v>
      </c>
    </row>
    <row r="384" spans="4:22" x14ac:dyDescent="0.2">
      <c r="D384" s="490"/>
      <c r="I384" s="485"/>
      <c r="J384" s="485"/>
      <c r="P384" s="485"/>
      <c r="Q384" s="485"/>
      <c r="R384" s="482"/>
      <c r="S384" s="494"/>
      <c r="U384" s="482"/>
      <c r="V384" s="494"/>
    </row>
    <row r="385" spans="4:22" ht="15" x14ac:dyDescent="0.25">
      <c r="D385" s="492" t="s">
        <v>157</v>
      </c>
      <c r="E385" s="482" t="str">
        <f>'Balance Sheet'!$C$58</f>
        <v>Total liabilities</v>
      </c>
      <c r="F385" s="482" t="str">
        <f>'Balance Sheet'!$E$37</f>
        <v>2025 UY</v>
      </c>
      <c r="G385" s="484">
        <f>INDEX('Balance Sheet'!$B$37:$L$59,MATCH('Direct validations'!E385,'Balance Sheet'!$C$37:$C$59,0),1)</f>
        <v>14</v>
      </c>
      <c r="H385" s="484" t="str">
        <f>HLOOKUP(F385,'Balance Sheet'!$B$37:$L$38,2,FALSE)</f>
        <v>A</v>
      </c>
      <c r="I385" s="485">
        <f>INDEX('Balance Sheet'!$B$37:$L$59,MATCH('Direct validations'!G385,'Balance Sheet'!$B$37:$B$59,0),MATCH('Direct validations'!H385,'Balance Sheet'!$B$38:$L$38,0))</f>
        <v>0</v>
      </c>
      <c r="J385" s="485">
        <f>INDEX('Balance Sheet'!$B$97:$L$119,MATCH('Direct validations'!G385,'Balance Sheet'!$B$97:$B$119,0),MATCH('Direct validations'!H385,'Balance Sheet'!$B$98:$L$98,0))</f>
        <v>0</v>
      </c>
      <c r="K385" s="493" t="s">
        <v>19</v>
      </c>
      <c r="L385" s="481" t="str">
        <f>'Currency risk'!$C$18</f>
        <v>Total liabilities</v>
      </c>
      <c r="M385" s="481" t="str">
        <f>'Currency risk'!$L$5</f>
        <v>Total</v>
      </c>
      <c r="N385" s="481">
        <f>INDEX('Currency risk'!$B$4:$C$19,MATCH('Direct validations'!L385,'Currency risk'!$C$4:$C$19,0),1)</f>
        <v>12</v>
      </c>
      <c r="O385" s="481" t="str">
        <f>HLOOKUP(M385,'Currency risk'!$B$5:$L$6,2,FALSE)</f>
        <v>H</v>
      </c>
      <c r="P385" s="485">
        <f>INDEX('Currency risk'!$B$4:$L$19,MATCH('Direct validations'!N385,'Currency risk'!$B$4:$B$19,0),MATCH('Direct validations'!O385,'Currency risk'!$B$6:$L$6,0))</f>
        <v>0</v>
      </c>
      <c r="Q385" s="485">
        <f>INDEX('Currency risk'!$N$4:$X$19,MATCH('Direct validations'!N385,'Currency risk'!$N$4:$N$19,0),MATCH('Direct validations'!O385,'Currency risk'!$N$6:$X$6,0))</f>
        <v>0</v>
      </c>
      <c r="R385" s="482" t="str">
        <f t="shared" ref="R385:R392" si="135">IF($T385="No",IF(I385=P385,"Pass","Fail"),IF(I385+P385=0,"Pass","Fail"))</f>
        <v>Pass</v>
      </c>
      <c r="S385" s="494" t="str">
        <f t="shared" ref="S385:S392" si="136">IF($T385="No",IF(J385=Q385,"Pass","Fail"),IF(J385+Q385=0,"Pass","Fail"))</f>
        <v>Pass</v>
      </c>
      <c r="T385" s="482" t="s">
        <v>154</v>
      </c>
      <c r="U385" s="482">
        <f t="shared" ref="U385:V392" si="137">IF(R385="Pass",0,1)</f>
        <v>0</v>
      </c>
      <c r="V385" s="494">
        <f t="shared" si="137"/>
        <v>0</v>
      </c>
    </row>
    <row r="386" spans="4:22" ht="15" x14ac:dyDescent="0.25">
      <c r="D386" s="492" t="s">
        <v>157</v>
      </c>
      <c r="E386" s="482" t="str">
        <f>'Balance Sheet'!$C$58</f>
        <v>Total liabilities</v>
      </c>
      <c r="F386" s="482" t="str">
        <f>'Balance Sheet'!$F$37</f>
        <v>2024 UY</v>
      </c>
      <c r="G386" s="484">
        <f>INDEX('Balance Sheet'!$B$37:$L$59,MATCH('Direct validations'!E386,'Balance Sheet'!$C$37:$C$59,0),1)</f>
        <v>14</v>
      </c>
      <c r="H386" s="484" t="str">
        <f>HLOOKUP(F386,'Balance Sheet'!$B$37:$L$38,2,FALSE)</f>
        <v>B</v>
      </c>
      <c r="I386" s="485">
        <f>INDEX('Balance Sheet'!$B$37:$L$59,MATCH('Direct validations'!G386,'Balance Sheet'!$B$37:$B$59,0),MATCH('Direct validations'!H386,'Balance Sheet'!$B$38:$L$38,0))</f>
        <v>0</v>
      </c>
      <c r="J386" s="485">
        <f>INDEX('Balance Sheet'!$B$97:$L$119,MATCH('Direct validations'!G386,'Balance Sheet'!$B$97:$B$119,0),MATCH('Direct validations'!H386,'Balance Sheet'!$B$98:$L$98,0))</f>
        <v>0</v>
      </c>
      <c r="K386" s="493" t="s">
        <v>19</v>
      </c>
      <c r="L386" s="481" t="str">
        <f>'Currency risk'!$C$35</f>
        <v>Total liabilities</v>
      </c>
      <c r="M386" s="481" t="str">
        <f>'Currency risk'!$L$22</f>
        <v>Total</v>
      </c>
      <c r="N386" s="481">
        <f>INDEX('Currency risk'!$B$21:$C$36,MATCH('Direct validations'!L386,'Currency risk'!$C$21:$C$36,0),1)</f>
        <v>12</v>
      </c>
      <c r="O386" s="481" t="str">
        <f>HLOOKUP(M386,'Currency risk'!$B$22:$L$23,2,FALSE)</f>
        <v>P</v>
      </c>
      <c r="P386" s="485">
        <f>INDEX('Currency risk'!$B$21:$L$36,MATCH('Direct validations'!N386,'Currency risk'!$B$21:$B$36,0),MATCH('Direct validations'!O386,'Currency risk'!$B$23:$L$23,0))</f>
        <v>0</v>
      </c>
      <c r="Q386" s="485">
        <f>INDEX('Currency risk'!$N$21:$X$36,MATCH('Direct validations'!N386,'Currency risk'!$N$21:$N$36,0),MATCH('Direct validations'!O386,'Currency risk'!$N$23:$X$23,0))</f>
        <v>0</v>
      </c>
      <c r="R386" s="482" t="str">
        <f t="shared" si="135"/>
        <v>Pass</v>
      </c>
      <c r="S386" s="494" t="str">
        <f t="shared" si="136"/>
        <v>Pass</v>
      </c>
      <c r="T386" s="482" t="s">
        <v>154</v>
      </c>
      <c r="U386" s="482">
        <f t="shared" si="137"/>
        <v>0</v>
      </c>
      <c r="V386" s="494">
        <f t="shared" si="137"/>
        <v>0</v>
      </c>
    </row>
    <row r="387" spans="4:22" ht="15" x14ac:dyDescent="0.25">
      <c r="D387" s="492" t="s">
        <v>157</v>
      </c>
      <c r="E387" s="482" t="str">
        <f>'Balance Sheet'!$C$58</f>
        <v>Total liabilities</v>
      </c>
      <c r="F387" s="482" t="str">
        <f>'Balance Sheet'!$G$37</f>
        <v>2023 UY</v>
      </c>
      <c r="G387" s="484">
        <f>INDEX('Balance Sheet'!$B$37:$L$59,MATCH('Direct validations'!E387,'Balance Sheet'!$C$37:$C$59,0),1)</f>
        <v>14</v>
      </c>
      <c r="H387" s="484" t="str">
        <f>HLOOKUP(F387,'Balance Sheet'!$B$37:$L$38,2,FALSE)</f>
        <v>C</v>
      </c>
      <c r="I387" s="485">
        <f>INDEX('Balance Sheet'!$B$37:$L$59,MATCH('Direct validations'!G387,'Balance Sheet'!$B$37:$B$59,0),MATCH('Direct validations'!H387,'Balance Sheet'!$B$38:$L$38,0))</f>
        <v>0</v>
      </c>
      <c r="J387" s="485">
        <f>INDEX('Balance Sheet'!$B$97:$L$119,MATCH('Direct validations'!G387,'Balance Sheet'!$B$97:$B$119,0),MATCH('Direct validations'!H387,'Balance Sheet'!$B$98:$L$98,0))</f>
        <v>0</v>
      </c>
      <c r="K387" s="493" t="s">
        <v>19</v>
      </c>
      <c r="L387" s="481" t="str">
        <f>'Currency risk'!$C$52</f>
        <v>Total liabilities</v>
      </c>
      <c r="M387" s="481" t="str">
        <f>'Currency risk'!$L$39</f>
        <v>Total</v>
      </c>
      <c r="N387" s="481">
        <f>INDEX('Currency risk'!$B$38:$C$53,MATCH('Direct validations'!L387,'Currency risk'!$C$38:$C$53,0),1)</f>
        <v>12</v>
      </c>
      <c r="O387" s="481" t="str">
        <f>HLOOKUP(M387,'Currency risk'!$B$39:$L$40,2,FALSE)</f>
        <v>X</v>
      </c>
      <c r="P387" s="485">
        <f>INDEX('Currency risk'!$B$38:$L$53,MATCH('Direct validations'!N387,'Currency risk'!$B$38:$B$53,0),MATCH('Direct validations'!O387,'Currency risk'!$B$40:$L$40,0))</f>
        <v>0</v>
      </c>
      <c r="Q387" s="485">
        <f>INDEX('Currency risk'!$N$38:$X$53,MATCH('Direct validations'!N387,'Currency risk'!$N$38:$N$53,0),MATCH('Direct validations'!O387,'Currency risk'!$N$40:$X$40,0))</f>
        <v>0</v>
      </c>
      <c r="R387" s="482" t="str">
        <f t="shared" si="135"/>
        <v>Pass</v>
      </c>
      <c r="S387" s="494" t="str">
        <f t="shared" si="136"/>
        <v>Pass</v>
      </c>
      <c r="T387" s="482" t="s">
        <v>154</v>
      </c>
      <c r="U387" s="482">
        <f t="shared" si="137"/>
        <v>0</v>
      </c>
      <c r="V387" s="494">
        <f t="shared" si="137"/>
        <v>0</v>
      </c>
    </row>
    <row r="388" spans="4:22" ht="15" x14ac:dyDescent="0.25">
      <c r="D388" s="492" t="s">
        <v>157</v>
      </c>
      <c r="E388" s="482" t="str">
        <f>'Balance Sheet'!$C$58</f>
        <v>Total liabilities</v>
      </c>
      <c r="F388" s="482" t="str">
        <f>'Balance Sheet'!$H$37</f>
        <v>2022 UY</v>
      </c>
      <c r="G388" s="484">
        <f>INDEX('Balance Sheet'!$B$37:$L$59,MATCH('Direct validations'!E388,'Balance Sheet'!$C$37:$C$59,0),1)</f>
        <v>14</v>
      </c>
      <c r="H388" s="484" t="str">
        <f>HLOOKUP(F388,'Balance Sheet'!$B$37:$L$38,2,FALSE)</f>
        <v>D</v>
      </c>
      <c r="I388" s="485">
        <f>INDEX('Balance Sheet'!$B$37:$L$59,MATCH('Direct validations'!G388,'Balance Sheet'!$B$37:$B$59,0),MATCH('Direct validations'!H388,'Balance Sheet'!$B$38:$L$38,0))</f>
        <v>0</v>
      </c>
      <c r="J388" s="485">
        <f>INDEX('Balance Sheet'!$B$97:$L$119,MATCH('Direct validations'!G388,'Balance Sheet'!$B$97:$B$119,0),MATCH('Direct validations'!H388,'Balance Sheet'!$B$98:$L$98,0))</f>
        <v>0</v>
      </c>
      <c r="K388" s="493" t="s">
        <v>19</v>
      </c>
      <c r="L388" s="481" t="str">
        <f>'Currency risk'!$C$69</f>
        <v>Total liabilities</v>
      </c>
      <c r="M388" s="481" t="str">
        <f>'Currency risk'!$L$56</f>
        <v>Total</v>
      </c>
      <c r="N388" s="481">
        <f>INDEX('Currency risk'!$B$55:$C$70,MATCH('Direct validations'!L388,'Currency risk'!$C$55:$C$70,0),1)</f>
        <v>12</v>
      </c>
      <c r="O388" s="481" t="str">
        <f>HLOOKUP(M388,'Currency risk'!$B$56:$L$57,2,FALSE)</f>
        <v>AF</v>
      </c>
      <c r="P388" s="485">
        <f>INDEX('Currency risk'!$B$55:$L$70,MATCH('Direct validations'!N388,'Currency risk'!$B$55:$B$70,0),MATCH('Direct validations'!O388,'Currency risk'!$B$57:$L$57,0))</f>
        <v>0</v>
      </c>
      <c r="Q388" s="485">
        <f>INDEX('Currency risk'!$N$55:$X$70,MATCH('Direct validations'!N388,'Currency risk'!$N$55:$N$70,0),MATCH('Direct validations'!O388,'Currency risk'!$N$57:$X$57,0))</f>
        <v>0</v>
      </c>
      <c r="R388" s="482" t="str">
        <f t="shared" si="135"/>
        <v>Pass</v>
      </c>
      <c r="S388" s="494" t="str">
        <f t="shared" si="136"/>
        <v>Pass</v>
      </c>
      <c r="T388" s="482" t="s">
        <v>154</v>
      </c>
      <c r="U388" s="482">
        <f t="shared" si="137"/>
        <v>0</v>
      </c>
      <c r="V388" s="494">
        <f t="shared" si="137"/>
        <v>0</v>
      </c>
    </row>
    <row r="389" spans="4:22" ht="15" x14ac:dyDescent="0.25">
      <c r="D389" s="492" t="s">
        <v>157</v>
      </c>
      <c r="E389" s="482" t="str">
        <f>'Balance Sheet'!$C$58</f>
        <v>Total liabilities</v>
      </c>
      <c r="F389" s="482" t="str">
        <f>'Balance Sheet'!$I$37</f>
        <v>2021 UY</v>
      </c>
      <c r="G389" s="484">
        <f>INDEX('Balance Sheet'!$B$37:$L$59,MATCH('Direct validations'!E389,'Balance Sheet'!$C$37:$C$59,0),1)</f>
        <v>14</v>
      </c>
      <c r="H389" s="484" t="str">
        <f>HLOOKUP(F389,'Balance Sheet'!$B$37:$L$38,2,FALSE)</f>
        <v>E</v>
      </c>
      <c r="I389" s="485">
        <f>INDEX('Balance Sheet'!$B$37:$L$59,MATCH('Direct validations'!G389,'Balance Sheet'!$B$37:$B$59,0),MATCH('Direct validations'!H389,'Balance Sheet'!$B$38:$L$38,0))</f>
        <v>0</v>
      </c>
      <c r="J389" s="485">
        <f>INDEX('Balance Sheet'!$B$97:$L$119,MATCH('Direct validations'!G389,'Balance Sheet'!$B$97:$B$119,0),MATCH('Direct validations'!H389,'Balance Sheet'!$B$98:$L$98,0))</f>
        <v>0</v>
      </c>
      <c r="K389" s="493" t="s">
        <v>19</v>
      </c>
      <c r="L389" s="481" t="str">
        <f>'Currency risk'!$C$86</f>
        <v>Total liabilities</v>
      </c>
      <c r="M389" s="481" t="str">
        <f>'Currency risk'!$L$73</f>
        <v>Total</v>
      </c>
      <c r="N389" s="481">
        <f>INDEX('Currency risk'!$B$72:$C$87,MATCH('Direct validations'!L389,'Currency risk'!$C$72:$C$87,0),1)</f>
        <v>12</v>
      </c>
      <c r="O389" s="481" t="str">
        <f>HLOOKUP(M389,'Currency risk'!$B$73:$L$74,2,FALSE)</f>
        <v>AN</v>
      </c>
      <c r="P389" s="485">
        <f>INDEX('Currency risk'!$B$72:$L$87,MATCH('Direct validations'!N389,'Currency risk'!$B$72:$B$87,0),MATCH('Direct validations'!O389,'Currency risk'!$B$74:$L$74,0))</f>
        <v>0</v>
      </c>
      <c r="Q389" s="485">
        <f>INDEX('Currency risk'!$N$72:$X$87,MATCH('Direct validations'!N389,'Currency risk'!$N$72:$N$87,0),MATCH('Direct validations'!O389,'Currency risk'!$N$74:$X$74,0))</f>
        <v>0</v>
      </c>
      <c r="R389" s="482" t="str">
        <f t="shared" si="135"/>
        <v>Pass</v>
      </c>
      <c r="S389" s="494" t="str">
        <f t="shared" si="136"/>
        <v>Pass</v>
      </c>
      <c r="T389" s="482" t="s">
        <v>154</v>
      </c>
      <c r="U389" s="482">
        <f t="shared" si="137"/>
        <v>0</v>
      </c>
      <c r="V389" s="494">
        <f t="shared" si="137"/>
        <v>0</v>
      </c>
    </row>
    <row r="390" spans="4:22" ht="15" x14ac:dyDescent="0.25">
      <c r="D390" s="492" t="s">
        <v>157</v>
      </c>
      <c r="E390" s="482" t="str">
        <f>'Balance Sheet'!$C$58</f>
        <v>Total liabilities</v>
      </c>
      <c r="F390" s="482" t="str">
        <f>'Balance Sheet'!$J$37</f>
        <v>2020 UY</v>
      </c>
      <c r="G390" s="484">
        <f>INDEX('Balance Sheet'!$B$37:$L$59,MATCH('Direct validations'!E390,'Balance Sheet'!$C$37:$C$59,0),1)</f>
        <v>14</v>
      </c>
      <c r="H390" s="484" t="str">
        <f>HLOOKUP(F390,'Balance Sheet'!$B$37:$L$38,2,FALSE)</f>
        <v>F</v>
      </c>
      <c r="I390" s="485">
        <f>INDEX('Balance Sheet'!$B$37:$L$59,MATCH('Direct validations'!G390,'Balance Sheet'!$B$37:$B$59,0),MATCH('Direct validations'!H390,'Balance Sheet'!$B$38:$L$38,0))</f>
        <v>0</v>
      </c>
      <c r="J390" s="485">
        <f>INDEX('Balance Sheet'!$B$97:$L$119,MATCH('Direct validations'!G390,'Balance Sheet'!$B$97:$B$119,0),MATCH('Direct validations'!H390,'Balance Sheet'!$B$98:$L$98,0))</f>
        <v>0</v>
      </c>
      <c r="K390" s="493" t="s">
        <v>19</v>
      </c>
      <c r="L390" s="481" t="str">
        <f>'Currency risk'!$C$103</f>
        <v>Total liabilities</v>
      </c>
      <c r="M390" s="481" t="str">
        <f>'Currency risk'!$L$90</f>
        <v>Total</v>
      </c>
      <c r="N390" s="481">
        <f>INDEX('Currency risk'!$B$89:$C$104,MATCH('Direct validations'!L390,'Currency risk'!$C$89:$C$104,0),1)</f>
        <v>12</v>
      </c>
      <c r="O390" s="481" t="str">
        <f>HLOOKUP(M390,'Currency risk'!$B$90:$L$91,2,FALSE)</f>
        <v>AV</v>
      </c>
      <c r="P390" s="485">
        <f>INDEX('Currency risk'!$B$89:$L$104,MATCH('Direct validations'!N390,'Currency risk'!$B$89:$B$104,0),MATCH('Direct validations'!O390,'Currency risk'!$B$91:$L$91,0))</f>
        <v>0</v>
      </c>
      <c r="Q390" s="485">
        <f>INDEX('Currency risk'!$N$89:$X$104,MATCH('Direct validations'!N390,'Currency risk'!$N$89:$N$104,0),MATCH('Direct validations'!O390,'Currency risk'!$N$91:$X$91,0))</f>
        <v>0</v>
      </c>
      <c r="R390" s="482" t="str">
        <f t="shared" si="135"/>
        <v>Pass</v>
      </c>
      <c r="S390" s="494" t="str">
        <f t="shared" si="136"/>
        <v>Pass</v>
      </c>
      <c r="T390" s="482" t="s">
        <v>154</v>
      </c>
      <c r="U390" s="482">
        <f t="shared" si="137"/>
        <v>0</v>
      </c>
      <c r="V390" s="494">
        <f t="shared" si="137"/>
        <v>0</v>
      </c>
    </row>
    <row r="391" spans="4:22" ht="15" x14ac:dyDescent="0.25">
      <c r="D391" s="492" t="s">
        <v>157</v>
      </c>
      <c r="E391" s="482" t="str">
        <f>'Balance Sheet'!$C$58</f>
        <v>Total liabilities</v>
      </c>
      <c r="F391" s="482" t="str">
        <f>'Balance Sheet'!$K$37</f>
        <v>2019 UY</v>
      </c>
      <c r="G391" s="484">
        <f>INDEX('Balance Sheet'!$B$37:$L$59,MATCH('Direct validations'!E391,'Balance Sheet'!$C$37:$C$59,0),1)</f>
        <v>14</v>
      </c>
      <c r="H391" s="484" t="str">
        <f>HLOOKUP(F391,'Balance Sheet'!$B$37:$L$38,2,FALSE)</f>
        <v>G</v>
      </c>
      <c r="I391" s="485">
        <f>INDEX('Balance Sheet'!$B$37:$L$59,MATCH('Direct validations'!G391,'Balance Sheet'!$B$37:$B$59,0),MATCH('Direct validations'!H391,'Balance Sheet'!$B$38:$L$38,0))</f>
        <v>0</v>
      </c>
      <c r="J391" s="485">
        <f>INDEX('Balance Sheet'!$B$97:$L$119,MATCH('Direct validations'!G391,'Balance Sheet'!$B$97:$B$119,0),MATCH('Direct validations'!H391,'Balance Sheet'!$B$98:$L$98,0))</f>
        <v>0</v>
      </c>
      <c r="K391" s="493" t="s">
        <v>19</v>
      </c>
      <c r="L391" s="481" t="str">
        <f>'Currency risk'!$C$120</f>
        <v>Total liabilities</v>
      </c>
      <c r="M391" s="481" t="str">
        <f>'Currency risk'!$L$107</f>
        <v>Total</v>
      </c>
      <c r="N391" s="481">
        <f>INDEX('Currency risk'!$B$106:$C$121,MATCH('Direct validations'!L391,'Currency risk'!$C$106:$C$121,0),1)</f>
        <v>12</v>
      </c>
      <c r="O391" s="481" t="str">
        <f>HLOOKUP(M391,'Currency risk'!$B$107:$L$108,2,FALSE)</f>
        <v>BD</v>
      </c>
      <c r="P391" s="485">
        <f>INDEX('Currency risk'!$B$106:$L$121,MATCH('Direct validations'!N391,'Currency risk'!$B$106:$B$121,0),MATCH('Direct validations'!O391,'Currency risk'!$B$108:$L$108,0))</f>
        <v>0</v>
      </c>
      <c r="Q391" s="485">
        <f>INDEX('Currency risk'!$N$106:$X$121,MATCH('Direct validations'!N391,'Currency risk'!$N$106:$N$121,0),MATCH('Direct validations'!O391,'Currency risk'!$N$108:$X$108,0))</f>
        <v>0</v>
      </c>
      <c r="R391" s="482" t="str">
        <f t="shared" si="135"/>
        <v>Pass</v>
      </c>
      <c r="S391" s="494" t="str">
        <f t="shared" si="136"/>
        <v>Pass</v>
      </c>
      <c r="T391" s="482" t="s">
        <v>154</v>
      </c>
      <c r="U391" s="482">
        <f t="shared" si="137"/>
        <v>0</v>
      </c>
      <c r="V391" s="494">
        <f t="shared" si="137"/>
        <v>0</v>
      </c>
    </row>
    <row r="392" spans="4:22" ht="15" x14ac:dyDescent="0.25">
      <c r="D392" s="492" t="s">
        <v>157</v>
      </c>
      <c r="E392" s="482" t="str">
        <f>'Balance Sheet'!$C$58</f>
        <v>Total liabilities</v>
      </c>
      <c r="F392" s="482" t="str">
        <f>'Balance Sheet'!$L$37</f>
        <v>Total</v>
      </c>
      <c r="G392" s="484">
        <f>INDEX('Balance Sheet'!$B$37:$L$59,MATCH('Direct validations'!E392,'Balance Sheet'!$C$37:$C$59,0),1)</f>
        <v>14</v>
      </c>
      <c r="H392" s="484" t="str">
        <f>HLOOKUP(F392,'Balance Sheet'!$B$37:$L$38,2,FALSE)</f>
        <v>H</v>
      </c>
      <c r="I392" s="485">
        <f>INDEX('Balance Sheet'!$B$37:$L$59,MATCH('Direct validations'!G392,'Balance Sheet'!$B$37:$B$59,0),MATCH('Direct validations'!H392,'Balance Sheet'!$B$38:$L$38,0))</f>
        <v>0</v>
      </c>
      <c r="J392" s="485">
        <f>INDEX('Balance Sheet'!$B$97:$L$119,MATCH('Direct validations'!G392,'Balance Sheet'!$B$97:$B$119,0),MATCH('Direct validations'!H392,'Balance Sheet'!$B$98:$L$98,0))</f>
        <v>0</v>
      </c>
      <c r="K392" s="493" t="s">
        <v>19</v>
      </c>
      <c r="L392" s="481" t="str">
        <f>'Currency risk'!$C$137</f>
        <v>Total liabilities</v>
      </c>
      <c r="M392" s="481" t="str">
        <f>'Currency risk'!$L$124</f>
        <v>Total</v>
      </c>
      <c r="N392" s="481">
        <f>INDEX('Currency risk'!$B$123:$C$138,MATCH('Direct validations'!L392,'Currency risk'!$C$123:$C$138,0),1)</f>
        <v>12</v>
      </c>
      <c r="O392" s="481" t="str">
        <f>HLOOKUP(M392,'Currency risk'!$B$124:$L$125,2,FALSE)</f>
        <v>BL</v>
      </c>
      <c r="P392" s="485">
        <f>INDEX('Currency risk'!$B$123:$L$138,MATCH('Direct validations'!N392,'Currency risk'!$B$123:$B$138,0),MATCH('Direct validations'!O392,'Currency risk'!$B$125:$L$125,0))</f>
        <v>0</v>
      </c>
      <c r="Q392" s="485">
        <f>INDEX('Currency risk'!$N$123:$X$138,MATCH('Direct validations'!N392,'Currency risk'!$N$123:$N$138,0),MATCH('Direct validations'!O392,'Currency risk'!$N$125:$X$125,0))</f>
        <v>0</v>
      </c>
      <c r="R392" s="482" t="str">
        <f t="shared" si="135"/>
        <v>Pass</v>
      </c>
      <c r="S392" s="494" t="str">
        <f t="shared" si="136"/>
        <v>Pass</v>
      </c>
      <c r="T392" s="482" t="s">
        <v>154</v>
      </c>
      <c r="U392" s="482">
        <f t="shared" si="137"/>
        <v>0</v>
      </c>
      <c r="V392" s="494">
        <f t="shared" si="137"/>
        <v>0</v>
      </c>
    </row>
    <row r="393" spans="4:22" x14ac:dyDescent="0.2">
      <c r="D393" s="495"/>
      <c r="E393" s="482"/>
      <c r="F393" s="482"/>
      <c r="G393" s="484"/>
      <c r="H393" s="484"/>
      <c r="I393" s="485"/>
      <c r="J393" s="485"/>
      <c r="P393" s="485"/>
      <c r="Q393" s="485"/>
      <c r="R393" s="482"/>
      <c r="S393" s="494"/>
      <c r="T393" s="482"/>
      <c r="U393" s="482"/>
      <c r="V393" s="494"/>
    </row>
    <row r="394" spans="4:22" ht="15" x14ac:dyDescent="0.25">
      <c r="D394" s="492" t="s">
        <v>157</v>
      </c>
      <c r="E394" s="482" t="str">
        <f>'Balance Sheet'!$C$48</f>
        <v>Provisions for other risks</v>
      </c>
      <c r="F394" s="482" t="str">
        <f>'Balance Sheet'!$E$37</f>
        <v>2025 UY</v>
      </c>
      <c r="G394" s="484">
        <f>INDEX('Balance Sheet'!$B$37:$L$59,MATCH('Direct validations'!E394,'Balance Sheet'!$C$37:$C$59,0),1)</f>
        <v>7</v>
      </c>
      <c r="H394" s="484" t="str">
        <f>HLOOKUP(F394,'Balance Sheet'!$B$37:$L$38,2,FALSE)</f>
        <v>A</v>
      </c>
      <c r="I394" s="485">
        <f>INDEX('Balance Sheet'!$B$37:$L$59,MATCH('Direct validations'!G394,'Balance Sheet'!$B$37:$B$59,0),MATCH('Direct validations'!H394,'Balance Sheet'!$B$38:$L$38,0))</f>
        <v>0</v>
      </c>
      <c r="J394" s="485">
        <f>INDEX('Balance Sheet'!$B$97:$L$119,MATCH('Direct validations'!G394,'Balance Sheet'!$B$97:$B$119,0),MATCH('Direct validations'!H394,'Balance Sheet'!$B$98:$L$98,0))</f>
        <v>0</v>
      </c>
      <c r="K394" s="493" t="s">
        <v>19</v>
      </c>
      <c r="L394" s="481" t="str">
        <f>'Currency risk'!$C$14</f>
        <v>Provisions for other risks</v>
      </c>
      <c r="M394" s="481" t="str">
        <f>'Currency risk'!$L$5</f>
        <v>Total</v>
      </c>
      <c r="N394" s="481">
        <f>INDEX('Currency risk'!$B$4:$C$19,MATCH('Direct validations'!L394,'Currency risk'!$C$4:$C$19,0),1)</f>
        <v>8</v>
      </c>
      <c r="O394" s="481" t="str">
        <f>HLOOKUP(M394,'Currency risk'!$B$5:$L$6,2,FALSE)</f>
        <v>H</v>
      </c>
      <c r="P394" s="485">
        <f>INDEX('Currency risk'!$B$4:$L$19,MATCH('Direct validations'!N394,'Currency risk'!$B$4:$B$19,0),MATCH('Direct validations'!O394,'Currency risk'!$B$6:$L$6,0))</f>
        <v>0</v>
      </c>
      <c r="Q394" s="485">
        <f>INDEX('Currency risk'!$N$4:$X$19,MATCH('Direct validations'!N394,'Currency risk'!$N$4:$N$19,0),MATCH('Direct validations'!O394,'Currency risk'!$N$6:$X$6,0))</f>
        <v>0</v>
      </c>
      <c r="R394" s="482" t="str">
        <f t="shared" ref="R394:R401" si="138">IF($T394="No",IF(I394=P394,"Pass","Fail"),IF(I394+P394=0,"Pass","Fail"))</f>
        <v>Pass</v>
      </c>
      <c r="S394" s="494" t="str">
        <f t="shared" ref="S394:S401" si="139">IF($T394="No",IF(J394=Q394,"Pass","Fail"),IF(J394+Q394=0,"Pass","Fail"))</f>
        <v>Pass</v>
      </c>
      <c r="T394" s="482" t="s">
        <v>154</v>
      </c>
      <c r="U394" s="482">
        <f t="shared" ref="U394:V401" si="140">IF(R394="Pass",0,1)</f>
        <v>0</v>
      </c>
      <c r="V394" s="494">
        <f t="shared" si="140"/>
        <v>0</v>
      </c>
    </row>
    <row r="395" spans="4:22" ht="15" x14ac:dyDescent="0.25">
      <c r="D395" s="492" t="s">
        <v>157</v>
      </c>
      <c r="E395" s="482" t="str">
        <f>'Balance Sheet'!$C$48</f>
        <v>Provisions for other risks</v>
      </c>
      <c r="F395" s="482" t="str">
        <f>'Balance Sheet'!$F$37</f>
        <v>2024 UY</v>
      </c>
      <c r="G395" s="484">
        <f>INDEX('Balance Sheet'!$B$37:$L$59,MATCH('Direct validations'!E395,'Balance Sheet'!$C$37:$C$59,0),1)</f>
        <v>7</v>
      </c>
      <c r="H395" s="484" t="str">
        <f>HLOOKUP(F395,'Balance Sheet'!$B$37:$L$38,2,FALSE)</f>
        <v>B</v>
      </c>
      <c r="I395" s="485">
        <f>INDEX('Balance Sheet'!$B$37:$L$59,MATCH('Direct validations'!G395,'Balance Sheet'!$B$37:$B$59,0),MATCH('Direct validations'!H395,'Balance Sheet'!$B$38:$L$38,0))</f>
        <v>0</v>
      </c>
      <c r="J395" s="485">
        <f>INDEX('Balance Sheet'!$B$97:$L$119,MATCH('Direct validations'!G395,'Balance Sheet'!$B$97:$B$119,0),MATCH('Direct validations'!H395,'Balance Sheet'!$B$98:$L$98,0))</f>
        <v>0</v>
      </c>
      <c r="K395" s="493" t="s">
        <v>19</v>
      </c>
      <c r="L395" s="481" t="str">
        <f>'Currency risk'!$C$31</f>
        <v>Provisions for other risks</v>
      </c>
      <c r="M395" s="481" t="str">
        <f>'Currency risk'!$L$22</f>
        <v>Total</v>
      </c>
      <c r="N395" s="481">
        <f>INDEX('Currency risk'!$B$21:$C$36,MATCH('Direct validations'!L395,'Currency risk'!$C$21:$C$36,0),1)</f>
        <v>8</v>
      </c>
      <c r="O395" s="481" t="str">
        <f>HLOOKUP(M395,'Currency risk'!$B$22:$L$23,2,FALSE)</f>
        <v>P</v>
      </c>
      <c r="P395" s="485">
        <f>INDEX('Currency risk'!$B$21:$L$36,MATCH('Direct validations'!N395,'Currency risk'!$B$21:$B$36,0),MATCH('Direct validations'!O395,'Currency risk'!$B$23:$L$23,0))</f>
        <v>0</v>
      </c>
      <c r="Q395" s="485">
        <f>INDEX('Currency risk'!$N$21:$X$36,MATCH('Direct validations'!N395,'Currency risk'!$N$21:$N$36,0),MATCH('Direct validations'!O395,'Currency risk'!$N$23:$X$23,0))</f>
        <v>0</v>
      </c>
      <c r="R395" s="482" t="str">
        <f t="shared" si="138"/>
        <v>Pass</v>
      </c>
      <c r="S395" s="494" t="str">
        <f t="shared" si="139"/>
        <v>Pass</v>
      </c>
      <c r="T395" s="482" t="s">
        <v>154</v>
      </c>
      <c r="U395" s="482">
        <f t="shared" si="140"/>
        <v>0</v>
      </c>
      <c r="V395" s="494">
        <f t="shared" si="140"/>
        <v>0</v>
      </c>
    </row>
    <row r="396" spans="4:22" ht="15" x14ac:dyDescent="0.25">
      <c r="D396" s="492" t="s">
        <v>157</v>
      </c>
      <c r="E396" s="482" t="str">
        <f>'Balance Sheet'!$C$48</f>
        <v>Provisions for other risks</v>
      </c>
      <c r="F396" s="482" t="str">
        <f>'Balance Sheet'!$G$37</f>
        <v>2023 UY</v>
      </c>
      <c r="G396" s="484">
        <f>INDEX('Balance Sheet'!$B$37:$L$59,MATCH('Direct validations'!E396,'Balance Sheet'!$C$37:$C$59,0),1)</f>
        <v>7</v>
      </c>
      <c r="H396" s="484" t="str">
        <f>HLOOKUP(F396,'Balance Sheet'!$B$37:$L$38,2,FALSE)</f>
        <v>C</v>
      </c>
      <c r="I396" s="485">
        <f>INDEX('Balance Sheet'!$B$37:$L$59,MATCH('Direct validations'!G396,'Balance Sheet'!$B$37:$B$59,0),MATCH('Direct validations'!H396,'Balance Sheet'!$B$38:$L$38,0))</f>
        <v>0</v>
      </c>
      <c r="J396" s="485">
        <f>INDEX('Balance Sheet'!$B$97:$L$119,MATCH('Direct validations'!G396,'Balance Sheet'!$B$97:$B$119,0),MATCH('Direct validations'!H396,'Balance Sheet'!$B$98:$L$98,0))</f>
        <v>0</v>
      </c>
      <c r="K396" s="493" t="s">
        <v>19</v>
      </c>
      <c r="L396" s="481" t="str">
        <f>'Currency risk'!$C$48</f>
        <v>Provisions for other risks</v>
      </c>
      <c r="M396" s="481" t="str">
        <f>'Currency risk'!$L$39</f>
        <v>Total</v>
      </c>
      <c r="N396" s="481">
        <f>INDEX('Currency risk'!$B$38:$C$53,MATCH('Direct validations'!L396,'Currency risk'!$C$38:$C$53,0),1)</f>
        <v>8</v>
      </c>
      <c r="O396" s="481" t="str">
        <f>HLOOKUP(M396,'Currency risk'!$B$39:$L$40,2,FALSE)</f>
        <v>X</v>
      </c>
      <c r="P396" s="485">
        <f>INDEX('Currency risk'!$B$38:$L$53,MATCH('Direct validations'!N396,'Currency risk'!$B$38:$B$53,0),MATCH('Direct validations'!O396,'Currency risk'!$B$40:$L$40,0))</f>
        <v>0</v>
      </c>
      <c r="Q396" s="485">
        <f>INDEX('Currency risk'!$N$38:$X$53,MATCH('Direct validations'!N396,'Currency risk'!$N$38:$N$53,0),MATCH('Direct validations'!O396,'Currency risk'!$N$40:$X$40,0))</f>
        <v>0</v>
      </c>
      <c r="R396" s="482" t="str">
        <f t="shared" si="138"/>
        <v>Pass</v>
      </c>
      <c r="S396" s="494" t="str">
        <f t="shared" si="139"/>
        <v>Pass</v>
      </c>
      <c r="T396" s="482" t="s">
        <v>154</v>
      </c>
      <c r="U396" s="482">
        <f t="shared" si="140"/>
        <v>0</v>
      </c>
      <c r="V396" s="494">
        <f t="shared" si="140"/>
        <v>0</v>
      </c>
    </row>
    <row r="397" spans="4:22" ht="15" x14ac:dyDescent="0.25">
      <c r="D397" s="492" t="s">
        <v>157</v>
      </c>
      <c r="E397" s="482" t="str">
        <f>'Balance Sheet'!$C$48</f>
        <v>Provisions for other risks</v>
      </c>
      <c r="F397" s="482" t="str">
        <f>'Balance Sheet'!$H$37</f>
        <v>2022 UY</v>
      </c>
      <c r="G397" s="484">
        <f>INDEX('Balance Sheet'!$B$37:$L$59,MATCH('Direct validations'!E397,'Balance Sheet'!$C$37:$C$59,0),1)</f>
        <v>7</v>
      </c>
      <c r="H397" s="484" t="str">
        <f>HLOOKUP(F397,'Balance Sheet'!$B$37:$L$38,2,FALSE)</f>
        <v>D</v>
      </c>
      <c r="I397" s="485">
        <f>INDEX('Balance Sheet'!$B$37:$L$59,MATCH('Direct validations'!G397,'Balance Sheet'!$B$37:$B$59,0),MATCH('Direct validations'!H397,'Balance Sheet'!$B$38:$L$38,0))</f>
        <v>0</v>
      </c>
      <c r="J397" s="485">
        <f>INDEX('Balance Sheet'!$B$97:$L$119,MATCH('Direct validations'!G397,'Balance Sheet'!$B$97:$B$119,0),MATCH('Direct validations'!H397,'Balance Sheet'!$B$98:$L$98,0))</f>
        <v>0</v>
      </c>
      <c r="K397" s="493" t="s">
        <v>19</v>
      </c>
      <c r="L397" s="481" t="str">
        <f>'Currency risk'!$C$65</f>
        <v>Provisions for other risks</v>
      </c>
      <c r="M397" s="481" t="str">
        <f>'Currency risk'!$L$56</f>
        <v>Total</v>
      </c>
      <c r="N397" s="481">
        <f>INDEX('Currency risk'!$B$55:$C$70,MATCH('Direct validations'!L397,'Currency risk'!$C$55:$C$70,0),1)</f>
        <v>8</v>
      </c>
      <c r="O397" s="481" t="str">
        <f>HLOOKUP(M397,'Currency risk'!$B$56:$L$57,2,FALSE)</f>
        <v>AF</v>
      </c>
      <c r="P397" s="485">
        <f>INDEX('Currency risk'!$B$55:$L$70,MATCH('Direct validations'!N397,'Currency risk'!$B$55:$B$70,0),MATCH('Direct validations'!O397,'Currency risk'!$B$57:$L$57,0))</f>
        <v>0</v>
      </c>
      <c r="Q397" s="485">
        <f>INDEX('Currency risk'!$N$55:$X$70,MATCH('Direct validations'!N397,'Currency risk'!$N$55:$N$70,0),MATCH('Direct validations'!O397,'Currency risk'!$N$57:$X$57,0))</f>
        <v>0</v>
      </c>
      <c r="R397" s="482" t="str">
        <f t="shared" si="138"/>
        <v>Pass</v>
      </c>
      <c r="S397" s="494" t="str">
        <f t="shared" si="139"/>
        <v>Pass</v>
      </c>
      <c r="T397" s="482" t="s">
        <v>154</v>
      </c>
      <c r="U397" s="482">
        <f t="shared" si="140"/>
        <v>0</v>
      </c>
      <c r="V397" s="494">
        <f t="shared" si="140"/>
        <v>0</v>
      </c>
    </row>
    <row r="398" spans="4:22" ht="15" x14ac:dyDescent="0.25">
      <c r="D398" s="492" t="s">
        <v>157</v>
      </c>
      <c r="E398" s="482" t="str">
        <f>'Balance Sheet'!$C$48</f>
        <v>Provisions for other risks</v>
      </c>
      <c r="F398" s="482" t="str">
        <f>'Balance Sheet'!$I$37</f>
        <v>2021 UY</v>
      </c>
      <c r="G398" s="484">
        <f>INDEX('Balance Sheet'!$B$37:$L$59,MATCH('Direct validations'!E398,'Balance Sheet'!$C$37:$C$59,0),1)</f>
        <v>7</v>
      </c>
      <c r="H398" s="484" t="str">
        <f>HLOOKUP(F398,'Balance Sheet'!$B$37:$L$38,2,FALSE)</f>
        <v>E</v>
      </c>
      <c r="I398" s="485">
        <f>INDEX('Balance Sheet'!$B$37:$L$59,MATCH('Direct validations'!G398,'Balance Sheet'!$B$37:$B$59,0),MATCH('Direct validations'!H398,'Balance Sheet'!$B$38:$L$38,0))</f>
        <v>0</v>
      </c>
      <c r="J398" s="485">
        <f>INDEX('Balance Sheet'!$B$97:$L$119,MATCH('Direct validations'!G398,'Balance Sheet'!$B$97:$B$119,0),MATCH('Direct validations'!H398,'Balance Sheet'!$B$98:$L$98,0))</f>
        <v>0</v>
      </c>
      <c r="K398" s="493" t="s">
        <v>19</v>
      </c>
      <c r="L398" s="481" t="str">
        <f>'Currency risk'!$C$82</f>
        <v>Provisions for other risks</v>
      </c>
      <c r="M398" s="481" t="str">
        <f>'Currency risk'!$L$73</f>
        <v>Total</v>
      </c>
      <c r="N398" s="481">
        <f>INDEX('Currency risk'!$B$72:$C$87,MATCH('Direct validations'!L398,'Currency risk'!$C$72:$C$87,0),1)</f>
        <v>8</v>
      </c>
      <c r="O398" s="481" t="str">
        <f>HLOOKUP(M398,'Currency risk'!$B$73:$L$74,2,FALSE)</f>
        <v>AN</v>
      </c>
      <c r="P398" s="485">
        <f>INDEX('Currency risk'!$B$72:$L$87,MATCH('Direct validations'!N398,'Currency risk'!$B$72:$B$87,0),MATCH('Direct validations'!O398,'Currency risk'!$B$74:$L$74,0))</f>
        <v>0</v>
      </c>
      <c r="Q398" s="485">
        <f>INDEX('Currency risk'!$N$72:$X$87,MATCH('Direct validations'!N398,'Currency risk'!$N$72:$N$87,0),MATCH('Direct validations'!O398,'Currency risk'!$N$74:$X$74,0))</f>
        <v>0</v>
      </c>
      <c r="R398" s="482" t="str">
        <f t="shared" si="138"/>
        <v>Pass</v>
      </c>
      <c r="S398" s="494" t="str">
        <f t="shared" si="139"/>
        <v>Pass</v>
      </c>
      <c r="T398" s="482" t="s">
        <v>154</v>
      </c>
      <c r="U398" s="482">
        <f t="shared" si="140"/>
        <v>0</v>
      </c>
      <c r="V398" s="494">
        <f t="shared" si="140"/>
        <v>0</v>
      </c>
    </row>
    <row r="399" spans="4:22" ht="15" x14ac:dyDescent="0.25">
      <c r="D399" s="492" t="s">
        <v>157</v>
      </c>
      <c r="E399" s="482" t="str">
        <f>'Balance Sheet'!$C$48</f>
        <v>Provisions for other risks</v>
      </c>
      <c r="F399" s="482" t="str">
        <f>'Balance Sheet'!$J$37</f>
        <v>2020 UY</v>
      </c>
      <c r="G399" s="484">
        <f>INDEX('Balance Sheet'!$B$37:$L$59,MATCH('Direct validations'!E399,'Balance Sheet'!$C$37:$C$59,0),1)</f>
        <v>7</v>
      </c>
      <c r="H399" s="484" t="str">
        <f>HLOOKUP(F399,'Balance Sheet'!$B$37:$L$38,2,FALSE)</f>
        <v>F</v>
      </c>
      <c r="I399" s="485">
        <f>INDEX('Balance Sheet'!$B$37:$L$59,MATCH('Direct validations'!G399,'Balance Sheet'!$B$37:$B$59,0),MATCH('Direct validations'!H399,'Balance Sheet'!$B$38:$L$38,0))</f>
        <v>0</v>
      </c>
      <c r="J399" s="485">
        <f>INDEX('Balance Sheet'!$B$97:$L$119,MATCH('Direct validations'!G399,'Balance Sheet'!$B$97:$B$119,0),MATCH('Direct validations'!H399,'Balance Sheet'!$B$98:$L$98,0))</f>
        <v>0</v>
      </c>
      <c r="K399" s="493" t="s">
        <v>19</v>
      </c>
      <c r="L399" s="481" t="str">
        <f>'Currency risk'!$C$99</f>
        <v>Provisions for other risks</v>
      </c>
      <c r="M399" s="481" t="str">
        <f>'Currency risk'!$L$90</f>
        <v>Total</v>
      </c>
      <c r="N399" s="481">
        <f>INDEX('Currency risk'!$B$89:$C$104,MATCH('Direct validations'!L399,'Currency risk'!$C$89:$C$104,0),1)</f>
        <v>8</v>
      </c>
      <c r="O399" s="481" t="str">
        <f>HLOOKUP(M399,'Currency risk'!$B$90:$L$91,2,FALSE)</f>
        <v>AV</v>
      </c>
      <c r="P399" s="485">
        <f>INDEX('Currency risk'!$B$89:$L$104,MATCH('Direct validations'!N399,'Currency risk'!$B$89:$B$104,0),MATCH('Direct validations'!O399,'Currency risk'!$B$91:$L$91,0))</f>
        <v>0</v>
      </c>
      <c r="Q399" s="485">
        <f>INDEX('Currency risk'!$N$89:$X$104,MATCH('Direct validations'!N399,'Currency risk'!$N$89:$N$104,0),MATCH('Direct validations'!O399,'Currency risk'!$N$91:$X$91,0))</f>
        <v>0</v>
      </c>
      <c r="R399" s="482" t="str">
        <f t="shared" si="138"/>
        <v>Pass</v>
      </c>
      <c r="S399" s="494" t="str">
        <f t="shared" si="139"/>
        <v>Pass</v>
      </c>
      <c r="T399" s="482" t="s">
        <v>154</v>
      </c>
      <c r="U399" s="482">
        <f t="shared" si="140"/>
        <v>0</v>
      </c>
      <c r="V399" s="494">
        <f t="shared" si="140"/>
        <v>0</v>
      </c>
    </row>
    <row r="400" spans="4:22" ht="15" x14ac:dyDescent="0.25">
      <c r="D400" s="492" t="s">
        <v>157</v>
      </c>
      <c r="E400" s="482" t="str">
        <f>'Balance Sheet'!$C$48</f>
        <v>Provisions for other risks</v>
      </c>
      <c r="F400" s="482" t="str">
        <f>'Balance Sheet'!$K$37</f>
        <v>2019 UY</v>
      </c>
      <c r="G400" s="484">
        <f>INDEX('Balance Sheet'!$B$37:$L$59,MATCH('Direct validations'!E400,'Balance Sheet'!$C$37:$C$59,0),1)</f>
        <v>7</v>
      </c>
      <c r="H400" s="484" t="str">
        <f>HLOOKUP(F400,'Balance Sheet'!$B$37:$L$38,2,FALSE)</f>
        <v>G</v>
      </c>
      <c r="I400" s="485">
        <f>INDEX('Balance Sheet'!$B$37:$L$59,MATCH('Direct validations'!G400,'Balance Sheet'!$B$37:$B$59,0),MATCH('Direct validations'!H400,'Balance Sheet'!$B$38:$L$38,0))</f>
        <v>0</v>
      </c>
      <c r="J400" s="485">
        <f>INDEX('Balance Sheet'!$B$97:$L$119,MATCH('Direct validations'!G400,'Balance Sheet'!$B$97:$B$119,0),MATCH('Direct validations'!H400,'Balance Sheet'!$B$98:$L$98,0))</f>
        <v>0</v>
      </c>
      <c r="K400" s="493" t="s">
        <v>19</v>
      </c>
      <c r="L400" s="481" t="str">
        <f>'Currency risk'!$C$116</f>
        <v>Provisions for other risks</v>
      </c>
      <c r="M400" s="481" t="str">
        <f>'Currency risk'!$L$107</f>
        <v>Total</v>
      </c>
      <c r="N400" s="481">
        <f>INDEX('Currency risk'!$B$106:$C$121,MATCH('Direct validations'!L400,'Currency risk'!$C$106:$C$121,0),1)</f>
        <v>8</v>
      </c>
      <c r="O400" s="481" t="str">
        <f>HLOOKUP(M400,'Currency risk'!$B$107:$L$108,2,FALSE)</f>
        <v>BD</v>
      </c>
      <c r="P400" s="485">
        <f>INDEX('Currency risk'!$B$106:$L$121,MATCH('Direct validations'!N400,'Currency risk'!$B$106:$B$121,0),MATCH('Direct validations'!O400,'Currency risk'!$B$108:$L$108,0))</f>
        <v>0</v>
      </c>
      <c r="Q400" s="485">
        <f>INDEX('Currency risk'!$N$106:$X$121,MATCH('Direct validations'!N400,'Currency risk'!$N$106:$N$121,0),MATCH('Direct validations'!O400,'Currency risk'!$N$108:$X$108,0))</f>
        <v>0</v>
      </c>
      <c r="R400" s="482" t="str">
        <f t="shared" si="138"/>
        <v>Pass</v>
      </c>
      <c r="S400" s="494" t="str">
        <f t="shared" si="139"/>
        <v>Pass</v>
      </c>
      <c r="T400" s="482" t="s">
        <v>154</v>
      </c>
      <c r="U400" s="482">
        <f t="shared" si="140"/>
        <v>0</v>
      </c>
      <c r="V400" s="494">
        <f t="shared" si="140"/>
        <v>0</v>
      </c>
    </row>
    <row r="401" spans="4:22" ht="15" x14ac:dyDescent="0.25">
      <c r="D401" s="492" t="s">
        <v>157</v>
      </c>
      <c r="E401" s="482" t="str">
        <f>'Balance Sheet'!$C$48</f>
        <v>Provisions for other risks</v>
      </c>
      <c r="F401" s="482" t="str">
        <f>'Balance Sheet'!$L$37</f>
        <v>Total</v>
      </c>
      <c r="G401" s="484">
        <f>INDEX('Balance Sheet'!$B$37:$L$59,MATCH('Direct validations'!E401,'Balance Sheet'!$C$37:$C$59,0),1)</f>
        <v>7</v>
      </c>
      <c r="H401" s="484" t="str">
        <f>HLOOKUP(F401,'Balance Sheet'!$B$37:$L$38,2,FALSE)</f>
        <v>H</v>
      </c>
      <c r="I401" s="485">
        <f>INDEX('Balance Sheet'!$B$37:$L$59,MATCH('Direct validations'!G401,'Balance Sheet'!$B$37:$B$59,0),MATCH('Direct validations'!H401,'Balance Sheet'!$B$38:$L$38,0))</f>
        <v>0</v>
      </c>
      <c r="J401" s="485">
        <f>INDEX('Balance Sheet'!$B$97:$L$119,MATCH('Direct validations'!G401,'Balance Sheet'!$B$97:$B$119,0),MATCH('Direct validations'!H401,'Balance Sheet'!$B$98:$L$98,0))</f>
        <v>0</v>
      </c>
      <c r="K401" s="493" t="s">
        <v>19</v>
      </c>
      <c r="L401" s="481" t="str">
        <f>'Currency risk'!$C$133</f>
        <v>Provisions for other risks</v>
      </c>
      <c r="M401" s="481" t="str">
        <f>'Currency risk'!$L$124</f>
        <v>Total</v>
      </c>
      <c r="N401" s="481">
        <f>INDEX('Currency risk'!$B$123:$C$138,MATCH('Direct validations'!L401,'Currency risk'!$C$123:$C$138,0),1)</f>
        <v>8</v>
      </c>
      <c r="O401" s="481" t="str">
        <f>HLOOKUP(M401,'Currency risk'!$B$124:$L$125,2,FALSE)</f>
        <v>BL</v>
      </c>
      <c r="P401" s="485">
        <f>INDEX('Currency risk'!$B$123:$L$138,MATCH('Direct validations'!N401,'Currency risk'!$B$123:$B$138,0),MATCH('Direct validations'!O401,'Currency risk'!$B$125:$L$125,0))</f>
        <v>0</v>
      </c>
      <c r="Q401" s="485">
        <f>INDEX('Currency risk'!$N$123:$X$138,MATCH('Direct validations'!N401,'Currency risk'!$N$123:$N$138,0),MATCH('Direct validations'!O401,'Currency risk'!$N$125:$X$125,0))</f>
        <v>0</v>
      </c>
      <c r="R401" s="482" t="str">
        <f t="shared" si="138"/>
        <v>Pass</v>
      </c>
      <c r="S401" s="494" t="str">
        <f t="shared" si="139"/>
        <v>Pass</v>
      </c>
      <c r="T401" s="482" t="s">
        <v>154</v>
      </c>
      <c r="U401" s="482">
        <f t="shared" si="140"/>
        <v>0</v>
      </c>
      <c r="V401" s="494">
        <f t="shared" si="140"/>
        <v>0</v>
      </c>
    </row>
    <row r="402" spans="4:22" x14ac:dyDescent="0.2">
      <c r="D402" s="495"/>
      <c r="E402" s="482"/>
      <c r="F402" s="482"/>
      <c r="G402" s="484"/>
      <c r="H402" s="484"/>
      <c r="I402" s="485"/>
      <c r="J402" s="485"/>
      <c r="P402" s="485"/>
      <c r="Q402" s="485"/>
      <c r="R402" s="482"/>
      <c r="S402" s="494"/>
      <c r="T402" s="482"/>
      <c r="U402" s="482"/>
      <c r="V402" s="494"/>
    </row>
    <row r="403" spans="4:22" ht="15" x14ac:dyDescent="0.25">
      <c r="D403" s="492" t="s">
        <v>157</v>
      </c>
      <c r="E403" s="482" t="str">
        <f>'Balance Sheet'!$C$50</f>
        <v>Deposits received from reinsurers</v>
      </c>
      <c r="F403" s="482" t="str">
        <f>'Balance Sheet'!$E$37</f>
        <v>2025 UY</v>
      </c>
      <c r="G403" s="484">
        <f>INDEX('Balance Sheet'!$B$37:$L$59,MATCH('Direct validations'!E403,'Balance Sheet'!$C$37:$C$59,0),1)</f>
        <v>8</v>
      </c>
      <c r="H403" s="484" t="str">
        <f>HLOOKUP(F403,'Balance Sheet'!$B$37:$L$38,2,FALSE)</f>
        <v>A</v>
      </c>
      <c r="I403" s="485">
        <f>INDEX('Balance Sheet'!$B$37:$L$59,MATCH('Direct validations'!G403,'Balance Sheet'!$B$37:$B$59,0),MATCH('Direct validations'!H403,'Balance Sheet'!$B$38:$L$38,0))</f>
        <v>0</v>
      </c>
      <c r="J403" s="485">
        <f>INDEX('Balance Sheet'!$B$97:$L$119,MATCH('Direct validations'!G403,'Balance Sheet'!$B$97:$B$119,0),MATCH('Direct validations'!H403,'Balance Sheet'!$B$98:$L$98,0))</f>
        <v>0</v>
      </c>
      <c r="K403" s="493" t="s">
        <v>19</v>
      </c>
      <c r="L403" s="481" t="str">
        <f>'Currency risk'!$C$15</f>
        <v>Deposits received from reinsurers</v>
      </c>
      <c r="M403" s="481" t="str">
        <f>'Currency risk'!$L$5</f>
        <v>Total</v>
      </c>
      <c r="N403" s="481">
        <f>INDEX('Currency risk'!$B$4:$C$19,MATCH('Direct validations'!L403,'Currency risk'!$C$4:$C$19,0),1)</f>
        <v>9</v>
      </c>
      <c r="O403" s="481" t="str">
        <f>HLOOKUP(M403,'Currency risk'!$B$5:$L$6,2,FALSE)</f>
        <v>H</v>
      </c>
      <c r="P403" s="485">
        <f>INDEX('Currency risk'!$B$4:$L$19,MATCH('Direct validations'!N403,'Currency risk'!$B$4:$B$19,0),MATCH('Direct validations'!O403,'Currency risk'!$B$6:$L$6,0))</f>
        <v>0</v>
      </c>
      <c r="Q403" s="485">
        <f>INDEX('Currency risk'!$N$4:$X$19,MATCH('Direct validations'!N403,'Currency risk'!$N$4:$N$19,0),MATCH('Direct validations'!O403,'Currency risk'!$N$6:$X$6,0))</f>
        <v>0</v>
      </c>
      <c r="R403" s="482" t="str">
        <f t="shared" ref="R403:R410" si="141">IF($T403="No",IF(I403=P403,"Pass","Fail"),IF(I403+P403=0,"Pass","Fail"))</f>
        <v>Pass</v>
      </c>
      <c r="S403" s="494" t="str">
        <f t="shared" ref="S403:S410" si="142">IF($T403="No",IF(J403=Q403,"Pass","Fail"),IF(J403+Q403=0,"Pass","Fail"))</f>
        <v>Pass</v>
      </c>
      <c r="T403" s="482" t="s">
        <v>154</v>
      </c>
      <c r="U403" s="482">
        <f t="shared" ref="U403:V410" si="143">IF(R403="Pass",0,1)</f>
        <v>0</v>
      </c>
      <c r="V403" s="494">
        <f t="shared" si="143"/>
        <v>0</v>
      </c>
    </row>
    <row r="404" spans="4:22" ht="15" x14ac:dyDescent="0.25">
      <c r="D404" s="492" t="s">
        <v>157</v>
      </c>
      <c r="E404" s="482" t="str">
        <f>'Balance Sheet'!$C$50</f>
        <v>Deposits received from reinsurers</v>
      </c>
      <c r="F404" s="482" t="str">
        <f>'Balance Sheet'!$F$37</f>
        <v>2024 UY</v>
      </c>
      <c r="G404" s="484">
        <f>INDEX('Balance Sheet'!$B$37:$L$59,MATCH('Direct validations'!E404,'Balance Sheet'!$C$37:$C$59,0),1)</f>
        <v>8</v>
      </c>
      <c r="H404" s="484" t="str">
        <f>HLOOKUP(F404,'Balance Sheet'!$B$37:$L$38,2,FALSE)</f>
        <v>B</v>
      </c>
      <c r="I404" s="485">
        <f>INDEX('Balance Sheet'!$B$37:$L$59,MATCH('Direct validations'!G404,'Balance Sheet'!$B$37:$B$59,0),MATCH('Direct validations'!H404,'Balance Sheet'!$B$38:$L$38,0))</f>
        <v>0</v>
      </c>
      <c r="J404" s="485">
        <f>INDEX('Balance Sheet'!$B$97:$L$119,MATCH('Direct validations'!G404,'Balance Sheet'!$B$97:$B$119,0),MATCH('Direct validations'!H404,'Balance Sheet'!$B$98:$L$98,0))</f>
        <v>0</v>
      </c>
      <c r="K404" s="493" t="s">
        <v>19</v>
      </c>
      <c r="L404" s="481" t="str">
        <f>'Currency risk'!$C$32</f>
        <v>Deposits received from reinsurers</v>
      </c>
      <c r="M404" s="481" t="str">
        <f>'Currency risk'!$L$22</f>
        <v>Total</v>
      </c>
      <c r="N404" s="481">
        <f>INDEX('Currency risk'!$B$21:$C$36,MATCH('Direct validations'!L404,'Currency risk'!$C$21:$C$36,0),1)</f>
        <v>9</v>
      </c>
      <c r="O404" s="481" t="str">
        <f>HLOOKUP(M404,'Currency risk'!$B$22:$L$23,2,FALSE)</f>
        <v>P</v>
      </c>
      <c r="P404" s="485">
        <f>INDEX('Currency risk'!$B$21:$L$36,MATCH('Direct validations'!N404,'Currency risk'!$B$21:$B$36,0),MATCH('Direct validations'!O404,'Currency risk'!$B$23:$L$23,0))</f>
        <v>0</v>
      </c>
      <c r="Q404" s="485">
        <f>INDEX('Currency risk'!$N$21:$X$36,MATCH('Direct validations'!N404,'Currency risk'!$N$21:$N$36,0),MATCH('Direct validations'!O404,'Currency risk'!$N$23:$X$23,0))</f>
        <v>0</v>
      </c>
      <c r="R404" s="482" t="str">
        <f t="shared" si="141"/>
        <v>Pass</v>
      </c>
      <c r="S404" s="494" t="str">
        <f t="shared" si="142"/>
        <v>Pass</v>
      </c>
      <c r="T404" s="482" t="s">
        <v>154</v>
      </c>
      <c r="U404" s="482">
        <f t="shared" si="143"/>
        <v>0</v>
      </c>
      <c r="V404" s="494">
        <f t="shared" si="143"/>
        <v>0</v>
      </c>
    </row>
    <row r="405" spans="4:22" ht="15" x14ac:dyDescent="0.25">
      <c r="D405" s="492" t="s">
        <v>157</v>
      </c>
      <c r="E405" s="482" t="str">
        <f>'Balance Sheet'!$C$50</f>
        <v>Deposits received from reinsurers</v>
      </c>
      <c r="F405" s="482" t="str">
        <f>'Balance Sheet'!$G$37</f>
        <v>2023 UY</v>
      </c>
      <c r="G405" s="484">
        <f>INDEX('Balance Sheet'!$B$37:$L$59,MATCH('Direct validations'!E405,'Balance Sheet'!$C$37:$C$59,0),1)</f>
        <v>8</v>
      </c>
      <c r="H405" s="484" t="str">
        <f>HLOOKUP(F405,'Balance Sheet'!$B$37:$L$38,2,FALSE)</f>
        <v>C</v>
      </c>
      <c r="I405" s="485">
        <f>INDEX('Balance Sheet'!$B$37:$L$59,MATCH('Direct validations'!G405,'Balance Sheet'!$B$37:$B$59,0),MATCH('Direct validations'!H405,'Balance Sheet'!$B$38:$L$38,0))</f>
        <v>0</v>
      </c>
      <c r="J405" s="485">
        <f>INDEX('Balance Sheet'!$B$97:$L$119,MATCH('Direct validations'!G405,'Balance Sheet'!$B$97:$B$119,0),MATCH('Direct validations'!H405,'Balance Sheet'!$B$98:$L$98,0))</f>
        <v>0</v>
      </c>
      <c r="K405" s="493" t="s">
        <v>19</v>
      </c>
      <c r="L405" s="481" t="str">
        <f>'Currency risk'!$C$49</f>
        <v>Deposits received from reinsurers</v>
      </c>
      <c r="M405" s="481" t="str">
        <f>'Currency risk'!$L$39</f>
        <v>Total</v>
      </c>
      <c r="N405" s="481">
        <f>INDEX('Currency risk'!$B$38:$C$53,MATCH('Direct validations'!L405,'Currency risk'!$C$38:$C$53,0),1)</f>
        <v>9</v>
      </c>
      <c r="O405" s="481" t="str">
        <f>HLOOKUP(M405,'Currency risk'!$B$39:$L$40,2,FALSE)</f>
        <v>X</v>
      </c>
      <c r="P405" s="485">
        <f>INDEX('Currency risk'!$B$38:$L$53,MATCH('Direct validations'!N405,'Currency risk'!$B$38:$B$53,0),MATCH('Direct validations'!O405,'Currency risk'!$B$40:$L$40,0))</f>
        <v>0</v>
      </c>
      <c r="Q405" s="485">
        <f>INDEX('Currency risk'!$N$38:$X$53,MATCH('Direct validations'!N405,'Currency risk'!$N$38:$N$53,0),MATCH('Direct validations'!O405,'Currency risk'!$N$40:$X$40,0))</f>
        <v>0</v>
      </c>
      <c r="R405" s="482" t="str">
        <f t="shared" si="141"/>
        <v>Pass</v>
      </c>
      <c r="S405" s="494" t="str">
        <f t="shared" si="142"/>
        <v>Pass</v>
      </c>
      <c r="T405" s="482" t="s">
        <v>154</v>
      </c>
      <c r="U405" s="482">
        <f t="shared" si="143"/>
        <v>0</v>
      </c>
      <c r="V405" s="494">
        <f t="shared" si="143"/>
        <v>0</v>
      </c>
    </row>
    <row r="406" spans="4:22" ht="15" x14ac:dyDescent="0.25">
      <c r="D406" s="492" t="s">
        <v>157</v>
      </c>
      <c r="E406" s="482" t="str">
        <f>'Balance Sheet'!$C$50</f>
        <v>Deposits received from reinsurers</v>
      </c>
      <c r="F406" s="482" t="str">
        <f>'Balance Sheet'!$H$37</f>
        <v>2022 UY</v>
      </c>
      <c r="G406" s="484">
        <f>INDEX('Balance Sheet'!$B$37:$L$59,MATCH('Direct validations'!E406,'Balance Sheet'!$C$37:$C$59,0),1)</f>
        <v>8</v>
      </c>
      <c r="H406" s="484" t="str">
        <f>HLOOKUP(F406,'Balance Sheet'!$B$37:$L$38,2,FALSE)</f>
        <v>D</v>
      </c>
      <c r="I406" s="485">
        <f>INDEX('Balance Sheet'!$B$37:$L$59,MATCH('Direct validations'!G406,'Balance Sheet'!$B$37:$B$59,0),MATCH('Direct validations'!H406,'Balance Sheet'!$B$38:$L$38,0))</f>
        <v>0</v>
      </c>
      <c r="J406" s="485">
        <f>INDEX('Balance Sheet'!$B$97:$L$119,MATCH('Direct validations'!G406,'Balance Sheet'!$B$97:$B$119,0),MATCH('Direct validations'!H406,'Balance Sheet'!$B$98:$L$98,0))</f>
        <v>0</v>
      </c>
      <c r="K406" s="493" t="s">
        <v>19</v>
      </c>
      <c r="L406" s="481" t="str">
        <f>'Currency risk'!$C$66</f>
        <v>Deposits received from reinsurers</v>
      </c>
      <c r="M406" s="481" t="str">
        <f>'Currency risk'!$L$56</f>
        <v>Total</v>
      </c>
      <c r="N406" s="481">
        <f>INDEX('Currency risk'!$B$55:$C$70,MATCH('Direct validations'!L406,'Currency risk'!$C$55:$C$70,0),1)</f>
        <v>9</v>
      </c>
      <c r="O406" s="481" t="str">
        <f>HLOOKUP(M406,'Currency risk'!$B$56:$L$57,2,FALSE)</f>
        <v>AF</v>
      </c>
      <c r="P406" s="485">
        <f>INDEX('Currency risk'!$B$55:$L$70,MATCH('Direct validations'!N406,'Currency risk'!$B$55:$B$70,0),MATCH('Direct validations'!O406,'Currency risk'!$B$57:$L$57,0))</f>
        <v>0</v>
      </c>
      <c r="Q406" s="485">
        <f>INDEX('Currency risk'!$N$55:$X$70,MATCH('Direct validations'!N406,'Currency risk'!$N$55:$N$70,0),MATCH('Direct validations'!O406,'Currency risk'!$N$57:$X$57,0))</f>
        <v>0</v>
      </c>
      <c r="R406" s="482" t="str">
        <f t="shared" si="141"/>
        <v>Pass</v>
      </c>
      <c r="S406" s="494" t="str">
        <f t="shared" si="142"/>
        <v>Pass</v>
      </c>
      <c r="T406" s="482" t="s">
        <v>154</v>
      </c>
      <c r="U406" s="482">
        <f t="shared" si="143"/>
        <v>0</v>
      </c>
      <c r="V406" s="494">
        <f t="shared" si="143"/>
        <v>0</v>
      </c>
    </row>
    <row r="407" spans="4:22" ht="15" x14ac:dyDescent="0.25">
      <c r="D407" s="492" t="s">
        <v>157</v>
      </c>
      <c r="E407" s="482" t="str">
        <f>'Balance Sheet'!$C$50</f>
        <v>Deposits received from reinsurers</v>
      </c>
      <c r="F407" s="482" t="str">
        <f>'Balance Sheet'!$I$37</f>
        <v>2021 UY</v>
      </c>
      <c r="G407" s="484">
        <f>INDEX('Balance Sheet'!$B$37:$L$59,MATCH('Direct validations'!E407,'Balance Sheet'!$C$37:$C$59,0),1)</f>
        <v>8</v>
      </c>
      <c r="H407" s="484" t="str">
        <f>HLOOKUP(F407,'Balance Sheet'!$B$37:$L$38,2,FALSE)</f>
        <v>E</v>
      </c>
      <c r="I407" s="485">
        <f>INDEX('Balance Sheet'!$B$37:$L$59,MATCH('Direct validations'!G407,'Balance Sheet'!$B$37:$B$59,0),MATCH('Direct validations'!H407,'Balance Sheet'!$B$38:$L$38,0))</f>
        <v>0</v>
      </c>
      <c r="J407" s="485">
        <f>INDEX('Balance Sheet'!$B$97:$L$119,MATCH('Direct validations'!G407,'Balance Sheet'!$B$97:$B$119,0),MATCH('Direct validations'!H407,'Balance Sheet'!$B$98:$L$98,0))</f>
        <v>0</v>
      </c>
      <c r="K407" s="493" t="s">
        <v>19</v>
      </c>
      <c r="L407" s="481" t="str">
        <f>'Currency risk'!$C$83</f>
        <v>Deposits received from reinsurers</v>
      </c>
      <c r="M407" s="481" t="str">
        <f>'Currency risk'!$L$73</f>
        <v>Total</v>
      </c>
      <c r="N407" s="481">
        <f>INDEX('Currency risk'!$B$72:$C$87,MATCH('Direct validations'!L407,'Currency risk'!$C$72:$C$87,0),1)</f>
        <v>9</v>
      </c>
      <c r="O407" s="481" t="str">
        <f>HLOOKUP(M407,'Currency risk'!$B$73:$L$74,2,FALSE)</f>
        <v>AN</v>
      </c>
      <c r="P407" s="485">
        <f>INDEX('Currency risk'!$B$72:$L$87,MATCH('Direct validations'!N407,'Currency risk'!$B$72:$B$87,0),MATCH('Direct validations'!O407,'Currency risk'!$B$74:$L$74,0))</f>
        <v>0</v>
      </c>
      <c r="Q407" s="485">
        <f>INDEX('Currency risk'!$N$72:$X$87,MATCH('Direct validations'!N407,'Currency risk'!$N$72:$N$87,0),MATCH('Direct validations'!O407,'Currency risk'!$N$74:$X$74,0))</f>
        <v>0</v>
      </c>
      <c r="R407" s="482" t="str">
        <f t="shared" si="141"/>
        <v>Pass</v>
      </c>
      <c r="S407" s="494" t="str">
        <f t="shared" si="142"/>
        <v>Pass</v>
      </c>
      <c r="T407" s="482" t="s">
        <v>154</v>
      </c>
      <c r="U407" s="482">
        <f t="shared" si="143"/>
        <v>0</v>
      </c>
      <c r="V407" s="494">
        <f t="shared" si="143"/>
        <v>0</v>
      </c>
    </row>
    <row r="408" spans="4:22" ht="15" x14ac:dyDescent="0.25">
      <c r="D408" s="492" t="s">
        <v>157</v>
      </c>
      <c r="E408" s="482" t="str">
        <f>'Balance Sheet'!$C$50</f>
        <v>Deposits received from reinsurers</v>
      </c>
      <c r="F408" s="482" t="str">
        <f>'Balance Sheet'!$J$37</f>
        <v>2020 UY</v>
      </c>
      <c r="G408" s="484">
        <f>INDEX('Balance Sheet'!$B$37:$L$59,MATCH('Direct validations'!E408,'Balance Sheet'!$C$37:$C$59,0),1)</f>
        <v>8</v>
      </c>
      <c r="H408" s="484" t="str">
        <f>HLOOKUP(F408,'Balance Sheet'!$B$37:$L$38,2,FALSE)</f>
        <v>F</v>
      </c>
      <c r="I408" s="485">
        <f>INDEX('Balance Sheet'!$B$37:$L$59,MATCH('Direct validations'!G408,'Balance Sheet'!$B$37:$B$59,0),MATCH('Direct validations'!H408,'Balance Sheet'!$B$38:$L$38,0))</f>
        <v>0</v>
      </c>
      <c r="J408" s="485">
        <f>INDEX('Balance Sheet'!$B$97:$L$119,MATCH('Direct validations'!G408,'Balance Sheet'!$B$97:$B$119,0),MATCH('Direct validations'!H408,'Balance Sheet'!$B$98:$L$98,0))</f>
        <v>0</v>
      </c>
      <c r="K408" s="493" t="s">
        <v>19</v>
      </c>
      <c r="L408" s="481" t="str">
        <f>'Currency risk'!$C$100</f>
        <v>Deposits received from reinsurers</v>
      </c>
      <c r="M408" s="481" t="str">
        <f>'Currency risk'!$L$90</f>
        <v>Total</v>
      </c>
      <c r="N408" s="481">
        <f>INDEX('Currency risk'!$B$89:$C$104,MATCH('Direct validations'!L408,'Currency risk'!$C$89:$C$104,0),1)</f>
        <v>9</v>
      </c>
      <c r="O408" s="481" t="str">
        <f>HLOOKUP(M408,'Currency risk'!$B$90:$L$91,2,FALSE)</f>
        <v>AV</v>
      </c>
      <c r="P408" s="485">
        <f>INDEX('Currency risk'!$B$89:$L$104,MATCH('Direct validations'!N408,'Currency risk'!$B$89:$B$104,0),MATCH('Direct validations'!O408,'Currency risk'!$B$91:$L$91,0))</f>
        <v>0</v>
      </c>
      <c r="Q408" s="485">
        <f>INDEX('Currency risk'!$N$89:$X$104,MATCH('Direct validations'!N408,'Currency risk'!$N$89:$N$104,0),MATCH('Direct validations'!O408,'Currency risk'!$N$91:$X$91,0))</f>
        <v>0</v>
      </c>
      <c r="R408" s="482" t="str">
        <f t="shared" si="141"/>
        <v>Pass</v>
      </c>
      <c r="S408" s="494" t="str">
        <f t="shared" si="142"/>
        <v>Pass</v>
      </c>
      <c r="T408" s="482" t="s">
        <v>154</v>
      </c>
      <c r="U408" s="482">
        <f t="shared" si="143"/>
        <v>0</v>
      </c>
      <c r="V408" s="494">
        <f t="shared" si="143"/>
        <v>0</v>
      </c>
    </row>
    <row r="409" spans="4:22" ht="15" x14ac:dyDescent="0.25">
      <c r="D409" s="492" t="s">
        <v>157</v>
      </c>
      <c r="E409" s="482" t="str">
        <f>'Balance Sheet'!$C$50</f>
        <v>Deposits received from reinsurers</v>
      </c>
      <c r="F409" s="482" t="str">
        <f>'Balance Sheet'!$K$37</f>
        <v>2019 UY</v>
      </c>
      <c r="G409" s="484">
        <f>INDEX('Balance Sheet'!$B$37:$L$59,MATCH('Direct validations'!E409,'Balance Sheet'!$C$37:$C$59,0),1)</f>
        <v>8</v>
      </c>
      <c r="H409" s="484" t="str">
        <f>HLOOKUP(F409,'Balance Sheet'!$B$37:$L$38,2,FALSE)</f>
        <v>G</v>
      </c>
      <c r="I409" s="485">
        <f>INDEX('Balance Sheet'!$B$37:$L$59,MATCH('Direct validations'!G409,'Balance Sheet'!$B$37:$B$59,0),MATCH('Direct validations'!H409,'Balance Sheet'!$B$38:$L$38,0))</f>
        <v>0</v>
      </c>
      <c r="J409" s="485">
        <f>INDEX('Balance Sheet'!$B$97:$L$119,MATCH('Direct validations'!G409,'Balance Sheet'!$B$97:$B$119,0),MATCH('Direct validations'!H409,'Balance Sheet'!$B$98:$L$98,0))</f>
        <v>0</v>
      </c>
      <c r="K409" s="493" t="s">
        <v>19</v>
      </c>
      <c r="L409" s="481" t="str">
        <f>'Currency risk'!$C$117</f>
        <v>Deposits received from reinsurers</v>
      </c>
      <c r="M409" s="481" t="str">
        <f>'Currency risk'!$L$107</f>
        <v>Total</v>
      </c>
      <c r="N409" s="481">
        <f>INDEX('Currency risk'!$B$106:$C$121,MATCH('Direct validations'!L409,'Currency risk'!$C$106:$C$121,0),1)</f>
        <v>9</v>
      </c>
      <c r="O409" s="481" t="str">
        <f>HLOOKUP(M409,'Currency risk'!$B$107:$L$108,2,FALSE)</f>
        <v>BD</v>
      </c>
      <c r="P409" s="485">
        <f>INDEX('Currency risk'!$B$106:$L$121,MATCH('Direct validations'!N409,'Currency risk'!$B$106:$B$121,0),MATCH('Direct validations'!O409,'Currency risk'!$B$108:$L$108,0))</f>
        <v>0</v>
      </c>
      <c r="Q409" s="485">
        <f>INDEX('Currency risk'!$N$106:$X$121,MATCH('Direct validations'!N409,'Currency risk'!$N$106:$N$121,0),MATCH('Direct validations'!O409,'Currency risk'!$N$108:$X$108,0))</f>
        <v>0</v>
      </c>
      <c r="R409" s="482" t="str">
        <f t="shared" si="141"/>
        <v>Pass</v>
      </c>
      <c r="S409" s="494" t="str">
        <f t="shared" si="142"/>
        <v>Pass</v>
      </c>
      <c r="T409" s="482" t="s">
        <v>154</v>
      </c>
      <c r="U409" s="482">
        <f t="shared" si="143"/>
        <v>0</v>
      </c>
      <c r="V409" s="494">
        <f t="shared" si="143"/>
        <v>0</v>
      </c>
    </row>
    <row r="410" spans="4:22" ht="15" x14ac:dyDescent="0.25">
      <c r="D410" s="492" t="s">
        <v>157</v>
      </c>
      <c r="E410" s="482" t="str">
        <f>'Balance Sheet'!$C$50</f>
        <v>Deposits received from reinsurers</v>
      </c>
      <c r="F410" s="482" t="str">
        <f>'Balance Sheet'!$L$37</f>
        <v>Total</v>
      </c>
      <c r="G410" s="484">
        <f>INDEX('Balance Sheet'!$B$37:$L$59,MATCH('Direct validations'!E410,'Balance Sheet'!$C$37:$C$59,0),1)</f>
        <v>8</v>
      </c>
      <c r="H410" s="484" t="str">
        <f>HLOOKUP(F410,'Balance Sheet'!$B$37:$L$38,2,FALSE)</f>
        <v>H</v>
      </c>
      <c r="I410" s="485">
        <f>INDEX('Balance Sheet'!$B$37:$L$59,MATCH('Direct validations'!G410,'Balance Sheet'!$B$37:$B$59,0),MATCH('Direct validations'!H410,'Balance Sheet'!$B$38:$L$38,0))</f>
        <v>0</v>
      </c>
      <c r="J410" s="485">
        <f>INDEX('Balance Sheet'!$B$97:$L$119,MATCH('Direct validations'!G410,'Balance Sheet'!$B$97:$B$119,0),MATCH('Direct validations'!H410,'Balance Sheet'!$B$98:$L$98,0))</f>
        <v>0</v>
      </c>
      <c r="K410" s="493" t="s">
        <v>19</v>
      </c>
      <c r="L410" s="481" t="str">
        <f>'Currency risk'!$C$134</f>
        <v>Deposits received from reinsurers</v>
      </c>
      <c r="M410" s="481" t="str">
        <f>'Currency risk'!$L$124</f>
        <v>Total</v>
      </c>
      <c r="N410" s="481">
        <f>INDEX('Currency risk'!$B$123:$C$138,MATCH('Direct validations'!L410,'Currency risk'!$C$123:$C$138,0),1)</f>
        <v>9</v>
      </c>
      <c r="O410" s="481" t="str">
        <f>HLOOKUP(M410,'Currency risk'!$B$124:$L$125,2,FALSE)</f>
        <v>BL</v>
      </c>
      <c r="P410" s="485">
        <f>INDEX('Currency risk'!$B$123:$L$138,MATCH('Direct validations'!N410,'Currency risk'!$B$123:$B$138,0),MATCH('Direct validations'!O410,'Currency risk'!$B$125:$L$125,0))</f>
        <v>0</v>
      </c>
      <c r="Q410" s="485">
        <f>INDEX('Currency risk'!$N$123:$X$138,MATCH('Direct validations'!N410,'Currency risk'!$N$123:$N$138,0),MATCH('Direct validations'!O410,'Currency risk'!$N$125:$X$125,0))</f>
        <v>0</v>
      </c>
      <c r="R410" s="482" t="str">
        <f t="shared" si="141"/>
        <v>Pass</v>
      </c>
      <c r="S410" s="494" t="str">
        <f t="shared" si="142"/>
        <v>Pass</v>
      </c>
      <c r="T410" s="482" t="s">
        <v>154</v>
      </c>
      <c r="U410" s="482">
        <f t="shared" si="143"/>
        <v>0</v>
      </c>
      <c r="V410" s="494">
        <f t="shared" si="143"/>
        <v>0</v>
      </c>
    </row>
    <row r="411" spans="4:22" x14ac:dyDescent="0.2">
      <c r="D411" s="495"/>
      <c r="E411" s="482"/>
      <c r="F411" s="482"/>
      <c r="G411" s="484"/>
      <c r="H411" s="484"/>
      <c r="I411" s="485"/>
      <c r="J411" s="485"/>
      <c r="P411" s="485"/>
      <c r="Q411" s="485"/>
      <c r="R411" s="482"/>
      <c r="S411" s="494"/>
      <c r="T411" s="482"/>
      <c r="U411" s="482"/>
      <c r="V411" s="494"/>
    </row>
    <row r="412" spans="4:22" ht="15" x14ac:dyDescent="0.25">
      <c r="D412" s="492" t="s">
        <v>157</v>
      </c>
      <c r="E412" s="482" t="str">
        <f>'Balance Sheet'!$C$57</f>
        <v>Accruals and deferred income</v>
      </c>
      <c r="F412" s="482" t="str">
        <f>'Balance Sheet'!$E$37</f>
        <v>2025 UY</v>
      </c>
      <c r="G412" s="484">
        <f>INDEX('Balance Sheet'!$B$37:$L$59,MATCH('Direct validations'!E412,'Balance Sheet'!$C$37:$C$59,0),1)</f>
        <v>13</v>
      </c>
      <c r="H412" s="484" t="str">
        <f>HLOOKUP(F412,'Balance Sheet'!$B$37:$L$38,2,FALSE)</f>
        <v>A</v>
      </c>
      <c r="I412" s="485">
        <f>INDEX('Balance Sheet'!$B$37:$L$59,MATCH('Direct validations'!G412,'Balance Sheet'!$B$37:$B$59,0),MATCH('Direct validations'!H412,'Balance Sheet'!$B$38:$L$38,0))</f>
        <v>0</v>
      </c>
      <c r="J412" s="485">
        <f>INDEX('Balance Sheet'!$B$97:$L$119,MATCH('Direct validations'!G412,'Balance Sheet'!$B$97:$B$119,0),MATCH('Direct validations'!H412,'Balance Sheet'!$B$98:$L$98,0))</f>
        <v>0</v>
      </c>
      <c r="K412" s="493" t="s">
        <v>19</v>
      </c>
      <c r="L412" s="481" t="str">
        <f>'Currency risk'!$C$17</f>
        <v>Accruals and deferred income</v>
      </c>
      <c r="M412" s="481" t="str">
        <f>'Currency risk'!$L$5</f>
        <v>Total</v>
      </c>
      <c r="N412" s="481">
        <f>INDEX('Currency risk'!$B$4:$C$19,MATCH('Direct validations'!L412,'Currency risk'!$C$4:$C$19,0),1)</f>
        <v>11</v>
      </c>
      <c r="O412" s="481" t="str">
        <f>HLOOKUP(M412,'Currency risk'!$B$5:$L$6,2,FALSE)</f>
        <v>H</v>
      </c>
      <c r="P412" s="485">
        <f>INDEX('Currency risk'!$B$4:$L$19,MATCH('Direct validations'!N412,'Currency risk'!$B$4:$B$19,0),MATCH('Direct validations'!O412,'Currency risk'!$B$6:$L$6,0))</f>
        <v>0</v>
      </c>
      <c r="Q412" s="485">
        <f>INDEX('Currency risk'!$N$4:$X$19,MATCH('Direct validations'!N412,'Currency risk'!$N$4:$N$19,0),MATCH('Direct validations'!O412,'Currency risk'!$N$6:$X$6,0))</f>
        <v>0</v>
      </c>
      <c r="R412" s="482" t="str">
        <f t="shared" ref="R412:R419" si="144">IF($T412="No",IF(I412=P412,"Pass","Fail"),IF(I412+P412=0,"Pass","Fail"))</f>
        <v>Pass</v>
      </c>
      <c r="S412" s="494" t="str">
        <f t="shared" ref="S412:S419" si="145">IF($T412="No",IF(J412=Q412,"Pass","Fail"),IF(J412+Q412=0,"Pass","Fail"))</f>
        <v>Pass</v>
      </c>
      <c r="T412" s="482" t="s">
        <v>154</v>
      </c>
      <c r="U412" s="482">
        <f t="shared" ref="U412:V419" si="146">IF(R412="Pass",0,1)</f>
        <v>0</v>
      </c>
      <c r="V412" s="494">
        <f t="shared" si="146"/>
        <v>0</v>
      </c>
    </row>
    <row r="413" spans="4:22" ht="15" x14ac:dyDescent="0.25">
      <c r="D413" s="492" t="s">
        <v>157</v>
      </c>
      <c r="E413" s="482" t="str">
        <f>'Balance Sheet'!$C$57</f>
        <v>Accruals and deferred income</v>
      </c>
      <c r="F413" s="482" t="str">
        <f>'Balance Sheet'!$F$37</f>
        <v>2024 UY</v>
      </c>
      <c r="G413" s="484">
        <f>INDEX('Balance Sheet'!$B$37:$L$59,MATCH('Direct validations'!E413,'Balance Sheet'!$C$37:$C$59,0),1)</f>
        <v>13</v>
      </c>
      <c r="H413" s="484" t="str">
        <f>HLOOKUP(F413,'Balance Sheet'!$B$37:$L$38,2,FALSE)</f>
        <v>B</v>
      </c>
      <c r="I413" s="485">
        <f>INDEX('Balance Sheet'!$B$37:$L$59,MATCH('Direct validations'!G413,'Balance Sheet'!$B$37:$B$59,0),MATCH('Direct validations'!H413,'Balance Sheet'!$B$38:$L$38,0))</f>
        <v>0</v>
      </c>
      <c r="J413" s="485">
        <f>INDEX('Balance Sheet'!$B$97:$L$119,MATCH('Direct validations'!G413,'Balance Sheet'!$B$97:$B$119,0),MATCH('Direct validations'!H413,'Balance Sheet'!$B$98:$L$98,0))</f>
        <v>0</v>
      </c>
      <c r="K413" s="493" t="s">
        <v>19</v>
      </c>
      <c r="L413" s="481" t="str">
        <f>'Currency risk'!$C$34</f>
        <v>Accruals and deferred income</v>
      </c>
      <c r="M413" s="481" t="str">
        <f>'Currency risk'!$L$22</f>
        <v>Total</v>
      </c>
      <c r="N413" s="481">
        <f>INDEX('Currency risk'!$B$21:$C$36,MATCH('Direct validations'!L413,'Currency risk'!$C$21:$C$36,0),1)</f>
        <v>11</v>
      </c>
      <c r="O413" s="481" t="str">
        <f>HLOOKUP(M413,'Currency risk'!$B$22:$L$23,2,FALSE)</f>
        <v>P</v>
      </c>
      <c r="P413" s="485">
        <f>INDEX('Currency risk'!$B$21:$L$36,MATCH('Direct validations'!N413,'Currency risk'!$B$21:$B$36,0),MATCH('Direct validations'!O413,'Currency risk'!$B$23:$L$23,0))</f>
        <v>0</v>
      </c>
      <c r="Q413" s="485">
        <f>INDEX('Currency risk'!$N$21:$X$36,MATCH('Direct validations'!N413,'Currency risk'!$N$21:$N$36,0),MATCH('Direct validations'!O413,'Currency risk'!$N$23:$X$23,0))</f>
        <v>0</v>
      </c>
      <c r="R413" s="482" t="str">
        <f t="shared" si="144"/>
        <v>Pass</v>
      </c>
      <c r="S413" s="494" t="str">
        <f t="shared" si="145"/>
        <v>Pass</v>
      </c>
      <c r="T413" s="482" t="s">
        <v>154</v>
      </c>
      <c r="U413" s="482">
        <f t="shared" si="146"/>
        <v>0</v>
      </c>
      <c r="V413" s="494">
        <f t="shared" si="146"/>
        <v>0</v>
      </c>
    </row>
    <row r="414" spans="4:22" ht="15" x14ac:dyDescent="0.25">
      <c r="D414" s="492" t="s">
        <v>157</v>
      </c>
      <c r="E414" s="482" t="str">
        <f>'Balance Sheet'!$C$57</f>
        <v>Accruals and deferred income</v>
      </c>
      <c r="F414" s="482" t="str">
        <f>'Balance Sheet'!$G$37</f>
        <v>2023 UY</v>
      </c>
      <c r="G414" s="484">
        <f>INDEX('Balance Sheet'!$B$37:$L$59,MATCH('Direct validations'!E414,'Balance Sheet'!$C$37:$C$59,0),1)</f>
        <v>13</v>
      </c>
      <c r="H414" s="484" t="str">
        <f>HLOOKUP(F414,'Balance Sheet'!$B$37:$L$38,2,FALSE)</f>
        <v>C</v>
      </c>
      <c r="I414" s="485">
        <f>INDEX('Balance Sheet'!$B$37:$L$59,MATCH('Direct validations'!G414,'Balance Sheet'!$B$37:$B$59,0),MATCH('Direct validations'!H414,'Balance Sheet'!$B$38:$L$38,0))</f>
        <v>0</v>
      </c>
      <c r="J414" s="485">
        <f>INDEX('Balance Sheet'!$B$97:$L$119,MATCH('Direct validations'!G414,'Balance Sheet'!$B$97:$B$119,0),MATCH('Direct validations'!H414,'Balance Sheet'!$B$98:$L$98,0))</f>
        <v>0</v>
      </c>
      <c r="K414" s="493" t="s">
        <v>19</v>
      </c>
      <c r="L414" s="481" t="str">
        <f>'Currency risk'!$C$51</f>
        <v>Accruals and deferred income</v>
      </c>
      <c r="M414" s="481" t="str">
        <f>'Currency risk'!$L$39</f>
        <v>Total</v>
      </c>
      <c r="N414" s="481">
        <f>INDEX('Currency risk'!$B$38:$C$53,MATCH('Direct validations'!L414,'Currency risk'!$C$38:$C$53,0),1)</f>
        <v>11</v>
      </c>
      <c r="O414" s="481" t="str">
        <f>HLOOKUP(M414,'Currency risk'!$B$39:$L$40,2,FALSE)</f>
        <v>X</v>
      </c>
      <c r="P414" s="485">
        <f>INDEX('Currency risk'!$B$38:$L$53,MATCH('Direct validations'!N414,'Currency risk'!$B$38:$B$53,0),MATCH('Direct validations'!O414,'Currency risk'!$B$40:$L$40,0))</f>
        <v>0</v>
      </c>
      <c r="Q414" s="485">
        <f>INDEX('Currency risk'!$N$38:$X$53,MATCH('Direct validations'!N414,'Currency risk'!$N$38:$N$53,0),MATCH('Direct validations'!O414,'Currency risk'!$N$40:$X$40,0))</f>
        <v>0</v>
      </c>
      <c r="R414" s="482" t="str">
        <f t="shared" si="144"/>
        <v>Pass</v>
      </c>
      <c r="S414" s="494" t="str">
        <f t="shared" si="145"/>
        <v>Pass</v>
      </c>
      <c r="T414" s="482" t="s">
        <v>154</v>
      </c>
      <c r="U414" s="482">
        <f t="shared" si="146"/>
        <v>0</v>
      </c>
      <c r="V414" s="494">
        <f t="shared" si="146"/>
        <v>0</v>
      </c>
    </row>
    <row r="415" spans="4:22" ht="15" x14ac:dyDescent="0.25">
      <c r="D415" s="492" t="s">
        <v>157</v>
      </c>
      <c r="E415" s="482" t="str">
        <f>'Balance Sheet'!$C$57</f>
        <v>Accruals and deferred income</v>
      </c>
      <c r="F415" s="482" t="str">
        <f>'Balance Sheet'!$H$37</f>
        <v>2022 UY</v>
      </c>
      <c r="G415" s="484">
        <f>INDEX('Balance Sheet'!$B$37:$L$59,MATCH('Direct validations'!E415,'Balance Sheet'!$C$37:$C$59,0),1)</f>
        <v>13</v>
      </c>
      <c r="H415" s="484" t="str">
        <f>HLOOKUP(F415,'Balance Sheet'!$B$37:$L$38,2,FALSE)</f>
        <v>D</v>
      </c>
      <c r="I415" s="485">
        <f>INDEX('Balance Sheet'!$B$37:$L$59,MATCH('Direct validations'!G415,'Balance Sheet'!$B$37:$B$59,0),MATCH('Direct validations'!H415,'Balance Sheet'!$B$38:$L$38,0))</f>
        <v>0</v>
      </c>
      <c r="J415" s="485">
        <f>INDEX('Balance Sheet'!$B$97:$L$119,MATCH('Direct validations'!G415,'Balance Sheet'!$B$97:$B$119,0),MATCH('Direct validations'!H415,'Balance Sheet'!$B$98:$L$98,0))</f>
        <v>0</v>
      </c>
      <c r="K415" s="493" t="s">
        <v>19</v>
      </c>
      <c r="L415" s="481" t="str">
        <f>'Currency risk'!$C$68</f>
        <v>Accruals and deferred income</v>
      </c>
      <c r="M415" s="481" t="str">
        <f>'Currency risk'!$L$56</f>
        <v>Total</v>
      </c>
      <c r="N415" s="481">
        <f>INDEX('Currency risk'!$B$55:$C$70,MATCH('Direct validations'!L415,'Currency risk'!$C$55:$C$70,0),1)</f>
        <v>11</v>
      </c>
      <c r="O415" s="481" t="str">
        <f>HLOOKUP(M415,'Currency risk'!$B$56:$L$57,2,FALSE)</f>
        <v>AF</v>
      </c>
      <c r="P415" s="485">
        <f>INDEX('Currency risk'!$B$55:$L$70,MATCH('Direct validations'!N415,'Currency risk'!$B$55:$B$70,0),MATCH('Direct validations'!O415,'Currency risk'!$B$57:$L$57,0))</f>
        <v>0</v>
      </c>
      <c r="Q415" s="485">
        <f>INDEX('Currency risk'!$N$55:$X$70,MATCH('Direct validations'!N415,'Currency risk'!$N$55:$N$70,0),MATCH('Direct validations'!O415,'Currency risk'!$N$57:$X$57,0))</f>
        <v>0</v>
      </c>
      <c r="R415" s="482" t="str">
        <f t="shared" si="144"/>
        <v>Pass</v>
      </c>
      <c r="S415" s="494" t="str">
        <f t="shared" si="145"/>
        <v>Pass</v>
      </c>
      <c r="T415" s="482" t="s">
        <v>154</v>
      </c>
      <c r="U415" s="482">
        <f t="shared" si="146"/>
        <v>0</v>
      </c>
      <c r="V415" s="494">
        <f t="shared" si="146"/>
        <v>0</v>
      </c>
    </row>
    <row r="416" spans="4:22" ht="15" x14ac:dyDescent="0.25">
      <c r="D416" s="492" t="s">
        <v>157</v>
      </c>
      <c r="E416" s="482" t="str">
        <f>'Balance Sheet'!$C$57</f>
        <v>Accruals and deferred income</v>
      </c>
      <c r="F416" s="482" t="str">
        <f>'Balance Sheet'!$I$37</f>
        <v>2021 UY</v>
      </c>
      <c r="G416" s="484">
        <f>INDEX('Balance Sheet'!$B$37:$L$59,MATCH('Direct validations'!E416,'Balance Sheet'!$C$37:$C$59,0),1)</f>
        <v>13</v>
      </c>
      <c r="H416" s="484" t="str">
        <f>HLOOKUP(F416,'Balance Sheet'!$B$37:$L$38,2,FALSE)</f>
        <v>E</v>
      </c>
      <c r="I416" s="485">
        <f>INDEX('Balance Sheet'!$B$37:$L$59,MATCH('Direct validations'!G416,'Balance Sheet'!$B$37:$B$59,0),MATCH('Direct validations'!H416,'Balance Sheet'!$B$38:$L$38,0))</f>
        <v>0</v>
      </c>
      <c r="J416" s="485">
        <f>INDEX('Balance Sheet'!$B$97:$L$119,MATCH('Direct validations'!G416,'Balance Sheet'!$B$97:$B$119,0),MATCH('Direct validations'!H416,'Balance Sheet'!$B$98:$L$98,0))</f>
        <v>0</v>
      </c>
      <c r="K416" s="493" t="s">
        <v>19</v>
      </c>
      <c r="L416" s="481" t="str">
        <f>'Currency risk'!$C$85</f>
        <v>Accruals and deferred income</v>
      </c>
      <c r="M416" s="481" t="str">
        <f>'Currency risk'!$L$73</f>
        <v>Total</v>
      </c>
      <c r="N416" s="481">
        <f>INDEX('Currency risk'!$B$72:$C$87,MATCH('Direct validations'!L416,'Currency risk'!$C$72:$C$87,0),1)</f>
        <v>11</v>
      </c>
      <c r="O416" s="481" t="str">
        <f>HLOOKUP(M416,'Currency risk'!$B$73:$L$74,2,FALSE)</f>
        <v>AN</v>
      </c>
      <c r="P416" s="485">
        <f>INDEX('Currency risk'!$B$72:$L$87,MATCH('Direct validations'!N416,'Currency risk'!$B$72:$B$87,0),MATCH('Direct validations'!O416,'Currency risk'!$B$74:$L$74,0))</f>
        <v>0</v>
      </c>
      <c r="Q416" s="485">
        <f>INDEX('Currency risk'!$N$72:$X$87,MATCH('Direct validations'!N416,'Currency risk'!$N$72:$N$87,0),MATCH('Direct validations'!O416,'Currency risk'!$N$74:$X$74,0))</f>
        <v>0</v>
      </c>
      <c r="R416" s="482" t="str">
        <f t="shared" si="144"/>
        <v>Pass</v>
      </c>
      <c r="S416" s="494" t="str">
        <f t="shared" si="145"/>
        <v>Pass</v>
      </c>
      <c r="T416" s="482" t="s">
        <v>154</v>
      </c>
      <c r="U416" s="482">
        <f t="shared" si="146"/>
        <v>0</v>
      </c>
      <c r="V416" s="494">
        <f t="shared" si="146"/>
        <v>0</v>
      </c>
    </row>
    <row r="417" spans="4:22" ht="15" x14ac:dyDescent="0.25">
      <c r="D417" s="492" t="s">
        <v>157</v>
      </c>
      <c r="E417" s="482" t="str">
        <f>'Balance Sheet'!$C$57</f>
        <v>Accruals and deferred income</v>
      </c>
      <c r="F417" s="482" t="str">
        <f>'Balance Sheet'!$J$37</f>
        <v>2020 UY</v>
      </c>
      <c r="G417" s="484">
        <f>INDEX('Balance Sheet'!$B$37:$L$59,MATCH('Direct validations'!E417,'Balance Sheet'!$C$37:$C$59,0),1)</f>
        <v>13</v>
      </c>
      <c r="H417" s="484" t="str">
        <f>HLOOKUP(F417,'Balance Sheet'!$B$37:$L$38,2,FALSE)</f>
        <v>F</v>
      </c>
      <c r="I417" s="485">
        <f>INDEX('Balance Sheet'!$B$37:$L$59,MATCH('Direct validations'!G417,'Balance Sheet'!$B$37:$B$59,0),MATCH('Direct validations'!H417,'Balance Sheet'!$B$38:$L$38,0))</f>
        <v>0</v>
      </c>
      <c r="J417" s="485">
        <f>INDEX('Balance Sheet'!$B$97:$L$119,MATCH('Direct validations'!G417,'Balance Sheet'!$B$97:$B$119,0),MATCH('Direct validations'!H417,'Balance Sheet'!$B$98:$L$98,0))</f>
        <v>0</v>
      </c>
      <c r="K417" s="493" t="s">
        <v>19</v>
      </c>
      <c r="L417" s="481" t="str">
        <f>'Currency risk'!$C$102</f>
        <v>Accruals and deferred income</v>
      </c>
      <c r="M417" s="481" t="str">
        <f>'Currency risk'!$L$90</f>
        <v>Total</v>
      </c>
      <c r="N417" s="481">
        <f>INDEX('Currency risk'!$B$89:$C$104,MATCH('Direct validations'!L417,'Currency risk'!$C$89:$C$104,0),1)</f>
        <v>11</v>
      </c>
      <c r="O417" s="481" t="str">
        <f>HLOOKUP(M417,'Currency risk'!$B$90:$L$91,2,FALSE)</f>
        <v>AV</v>
      </c>
      <c r="P417" s="485">
        <f>INDEX('Currency risk'!$B$89:$L$104,MATCH('Direct validations'!N417,'Currency risk'!$B$89:$B$104,0),MATCH('Direct validations'!O417,'Currency risk'!$B$91:$L$91,0))</f>
        <v>0</v>
      </c>
      <c r="Q417" s="485">
        <f>INDEX('Currency risk'!$N$89:$X$104,MATCH('Direct validations'!N417,'Currency risk'!$N$89:$N$104,0),MATCH('Direct validations'!O417,'Currency risk'!$N$91:$X$91,0))</f>
        <v>0</v>
      </c>
      <c r="R417" s="482" t="str">
        <f t="shared" si="144"/>
        <v>Pass</v>
      </c>
      <c r="S417" s="494" t="str">
        <f t="shared" si="145"/>
        <v>Pass</v>
      </c>
      <c r="T417" s="482" t="s">
        <v>154</v>
      </c>
      <c r="U417" s="482">
        <f t="shared" si="146"/>
        <v>0</v>
      </c>
      <c r="V417" s="494">
        <f t="shared" si="146"/>
        <v>0</v>
      </c>
    </row>
    <row r="418" spans="4:22" ht="15" x14ac:dyDescent="0.25">
      <c r="D418" s="492" t="s">
        <v>157</v>
      </c>
      <c r="E418" s="482" t="str">
        <f>'Balance Sheet'!$C$57</f>
        <v>Accruals and deferred income</v>
      </c>
      <c r="F418" s="482" t="str">
        <f>'Balance Sheet'!$K$37</f>
        <v>2019 UY</v>
      </c>
      <c r="G418" s="484">
        <f>INDEX('Balance Sheet'!$B$37:$L$59,MATCH('Direct validations'!E418,'Balance Sheet'!$C$37:$C$59,0),1)</f>
        <v>13</v>
      </c>
      <c r="H418" s="484" t="str">
        <f>HLOOKUP(F418,'Balance Sheet'!$B$37:$L$38,2,FALSE)</f>
        <v>G</v>
      </c>
      <c r="I418" s="485">
        <f>INDEX('Balance Sheet'!$B$37:$L$59,MATCH('Direct validations'!G418,'Balance Sheet'!$B$37:$B$59,0),MATCH('Direct validations'!H418,'Balance Sheet'!$B$38:$L$38,0))</f>
        <v>0</v>
      </c>
      <c r="J418" s="485">
        <f>INDEX('Balance Sheet'!$B$97:$L$119,MATCH('Direct validations'!G418,'Balance Sheet'!$B$97:$B$119,0),MATCH('Direct validations'!H418,'Balance Sheet'!$B$98:$L$98,0))</f>
        <v>0</v>
      </c>
      <c r="K418" s="493" t="s">
        <v>19</v>
      </c>
      <c r="L418" s="481" t="str">
        <f>'Currency risk'!$C$119</f>
        <v>Accruals and deferred income</v>
      </c>
      <c r="M418" s="481" t="str">
        <f>'Currency risk'!$L$107</f>
        <v>Total</v>
      </c>
      <c r="N418" s="481">
        <f>INDEX('Currency risk'!$B$106:$C$121,MATCH('Direct validations'!L418,'Currency risk'!$C$106:$C$121,0),1)</f>
        <v>11</v>
      </c>
      <c r="O418" s="481" t="str">
        <f>HLOOKUP(M418,'Currency risk'!$B$107:$L$108,2,FALSE)</f>
        <v>BD</v>
      </c>
      <c r="P418" s="485">
        <f>INDEX('Currency risk'!$B$106:$L$121,MATCH('Direct validations'!N418,'Currency risk'!$B$106:$B$121,0),MATCH('Direct validations'!O418,'Currency risk'!$B$108:$L$108,0))</f>
        <v>0</v>
      </c>
      <c r="Q418" s="485">
        <f>INDEX('Currency risk'!$N$106:$X$121,MATCH('Direct validations'!N418,'Currency risk'!$N$106:$N$121,0),MATCH('Direct validations'!O418,'Currency risk'!$N$108:$X$108,0))</f>
        <v>0</v>
      </c>
      <c r="R418" s="482" t="str">
        <f t="shared" si="144"/>
        <v>Pass</v>
      </c>
      <c r="S418" s="494" t="str">
        <f t="shared" si="145"/>
        <v>Pass</v>
      </c>
      <c r="T418" s="482" t="s">
        <v>154</v>
      </c>
      <c r="U418" s="482">
        <f t="shared" si="146"/>
        <v>0</v>
      </c>
      <c r="V418" s="494">
        <f t="shared" si="146"/>
        <v>0</v>
      </c>
    </row>
    <row r="419" spans="4:22" ht="15" x14ac:dyDescent="0.25">
      <c r="D419" s="492" t="s">
        <v>157</v>
      </c>
      <c r="E419" s="482" t="str">
        <f>'Balance Sheet'!$C$57</f>
        <v>Accruals and deferred income</v>
      </c>
      <c r="F419" s="482" t="str">
        <f>'Balance Sheet'!$L$37</f>
        <v>Total</v>
      </c>
      <c r="G419" s="484">
        <f>INDEX('Balance Sheet'!$B$37:$L$59,MATCH('Direct validations'!E419,'Balance Sheet'!$C$37:$C$59,0),1)</f>
        <v>13</v>
      </c>
      <c r="H419" s="484" t="str">
        <f>HLOOKUP(F419,'Balance Sheet'!$B$37:$L$38,2,FALSE)</f>
        <v>H</v>
      </c>
      <c r="I419" s="485">
        <f>INDEX('Balance Sheet'!$B$37:$L$59,MATCH('Direct validations'!G419,'Balance Sheet'!$B$37:$B$59,0),MATCH('Direct validations'!H419,'Balance Sheet'!$B$38:$L$38,0))</f>
        <v>0</v>
      </c>
      <c r="J419" s="485">
        <f>INDEX('Balance Sheet'!$B$97:$L$119,MATCH('Direct validations'!G419,'Balance Sheet'!$B$97:$B$119,0),MATCH('Direct validations'!H419,'Balance Sheet'!$B$98:$L$98,0))</f>
        <v>0</v>
      </c>
      <c r="K419" s="493" t="s">
        <v>19</v>
      </c>
      <c r="L419" s="481" t="str">
        <f>'Currency risk'!$C$136</f>
        <v>Accruals and deferred income</v>
      </c>
      <c r="M419" s="481" t="str">
        <f>'Currency risk'!$L$124</f>
        <v>Total</v>
      </c>
      <c r="N419" s="481">
        <f>INDEX('Currency risk'!$B$123:$C$138,MATCH('Direct validations'!L419,'Currency risk'!$C$123:$C$138,0),1)</f>
        <v>11</v>
      </c>
      <c r="O419" s="481" t="str">
        <f>HLOOKUP(M419,'Currency risk'!$B$124:$L$125,2,FALSE)</f>
        <v>BL</v>
      </c>
      <c r="P419" s="485">
        <f>INDEX('Currency risk'!$B$123:$L$138,MATCH('Direct validations'!N419,'Currency risk'!$B$123:$B$138,0),MATCH('Direct validations'!O419,'Currency risk'!$B$125:$L$125,0))</f>
        <v>0</v>
      </c>
      <c r="Q419" s="485">
        <f>INDEX('Currency risk'!$N$123:$X$138,MATCH('Direct validations'!N419,'Currency risk'!$N$123:$N$138,0),MATCH('Direct validations'!O419,'Currency risk'!$N$125:$X$125,0))</f>
        <v>0</v>
      </c>
      <c r="R419" s="482" t="str">
        <f t="shared" si="144"/>
        <v>Pass</v>
      </c>
      <c r="S419" s="494" t="str">
        <f t="shared" si="145"/>
        <v>Pass</v>
      </c>
      <c r="T419" s="482" t="s">
        <v>154</v>
      </c>
      <c r="U419" s="482">
        <f t="shared" si="146"/>
        <v>0</v>
      </c>
      <c r="V419" s="494">
        <f t="shared" si="146"/>
        <v>0</v>
      </c>
    </row>
    <row r="420" spans="4:22" x14ac:dyDescent="0.2">
      <c r="D420" s="490"/>
      <c r="I420" s="485"/>
      <c r="J420" s="485"/>
      <c r="P420" s="485"/>
      <c r="Q420" s="485"/>
      <c r="R420" s="482"/>
      <c r="S420" s="494"/>
      <c r="U420" s="482"/>
      <c r="V420" s="494"/>
    </row>
    <row r="421" spans="4:22" ht="15" x14ac:dyDescent="0.25">
      <c r="D421" s="497" t="s">
        <v>30</v>
      </c>
      <c r="E421" s="481" t="str">
        <f>' Financial Investments (FI)'!$C$7</f>
        <v>Shares and other variable yield securities and units in unit trusts</v>
      </c>
      <c r="F421" s="481" t="str">
        <f>' Financial Investments (FI)'!$E$5</f>
        <v>2025 UY</v>
      </c>
      <c r="G421" s="481">
        <f>INDEX(' Financial Investments (FI)'!$B$4:$C$15,MATCH('Direct validations'!E421,' Financial Investments (FI)'!$C$4:$C$15,0),1)</f>
        <v>1</v>
      </c>
      <c r="H421" s="481" t="str">
        <f>HLOOKUP(F421,' Financial Investments (FI)'!$B$5:$E$6,2,FALSE)</f>
        <v>A</v>
      </c>
      <c r="I421" s="485">
        <f>INDEX(' Financial Investments (FI)'!$B$4:$F$15,MATCH('Direct validations'!G421,' Financial Investments (FI)'!$B$4:$B$15,0),MATCH('Direct validations'!H421,' Financial Investments (FI)'!$B$6:$F$6,0))</f>
        <v>0</v>
      </c>
      <c r="J421" s="485">
        <f>INDEX(' Financial Investments (FI)'!$H$4:$L$15,MATCH('Direct validations'!G421,' Financial Investments (FI)'!$H$4:$H$15,0),MATCH('Direct validations'!H421,' Financial Investments (FI)'!$H$6:$L$6,0))</f>
        <v>0</v>
      </c>
      <c r="K421" s="493" t="s">
        <v>32</v>
      </c>
      <c r="L421" s="481" t="str">
        <f>'Assets by FV hierarchy class'!$C$7</f>
        <v>Shares and other variable yield securities and units in unit trusts</v>
      </c>
      <c r="M421" s="481" t="str">
        <f>'Assets by FV hierarchy class'!$I$5</f>
        <v>Total</v>
      </c>
      <c r="N421" s="481">
        <f>INDEX('Assets by FV hierarchy class'!$B$4:$C$17,MATCH('Direct validations'!L421,'Assets by FV hierarchy class'!$C$4:$C$17,0),1)</f>
        <v>1</v>
      </c>
      <c r="O421" s="481" t="str">
        <f>HLOOKUP(M421,'Assets by FV hierarchy class'!$B$5:$I$6,2,FALSE)</f>
        <v>E</v>
      </c>
      <c r="P421" s="485">
        <f>INDEX('Assets by FV hierarchy class'!$B$4:$I$17,MATCH('Direct validations'!N421,'Assets by FV hierarchy class'!$B$4:$B$17,0),MATCH('Direct validations'!O421,'Assets by FV hierarchy class'!$B$6:$I$6,0))</f>
        <v>0</v>
      </c>
      <c r="Q421" s="485">
        <f>INDEX('Assets by FV hierarchy class'!$K$4:$R$17,MATCH('Direct validations'!N421,'Assets by FV hierarchy class'!$K$4:$K$17,0),MATCH('Direct validations'!O421,'Assets by FV hierarchy class'!$K$6:$R$6,0))</f>
        <v>0</v>
      </c>
      <c r="R421" s="482" t="str">
        <f t="shared" ref="R421:R428" si="147">IF($T421="No",IF(I421=P421,"Pass","Fail"),IF(I421+P421=0,"Pass","Fail"))</f>
        <v>Pass</v>
      </c>
      <c r="S421" s="494" t="str">
        <f t="shared" ref="S421:S428" si="148">IF($T421="No",IF(J421=Q421,"Pass","Fail"),IF(J421+Q421=0,"Pass","Fail"))</f>
        <v>Pass</v>
      </c>
      <c r="T421" s="482" t="s">
        <v>69</v>
      </c>
      <c r="U421" s="482">
        <f t="shared" ref="U421:V428" si="149">IF(R421="Pass",0,1)</f>
        <v>0</v>
      </c>
      <c r="V421" s="494">
        <f t="shared" si="149"/>
        <v>0</v>
      </c>
    </row>
    <row r="422" spans="4:22" ht="15" x14ac:dyDescent="0.25">
      <c r="D422" s="497" t="s">
        <v>30</v>
      </c>
      <c r="E422" s="481" t="str">
        <f>' Financial Investments (FI)'!$C$23</f>
        <v>Shares and other variable yield securities and units in unit trusts</v>
      </c>
      <c r="F422" s="481" t="str">
        <f>' Financial Investments (FI)'!$E$21</f>
        <v>2024 UY</v>
      </c>
      <c r="G422" s="481">
        <f>INDEX(' Financial Investments (FI)'!$B$20:$C$31,MATCH('Direct validations'!E422,' Financial Investments (FI)'!$C$20:$C$31,0),1)</f>
        <v>1</v>
      </c>
      <c r="H422" s="481" t="str">
        <f>HLOOKUP(F422,' Financial Investments (FI)'!$B$21:$E$22,2,FALSE)</f>
        <v>C</v>
      </c>
      <c r="I422" s="485">
        <f>INDEX(' Financial Investments (FI)'!$B$20:$F$31,MATCH('Direct validations'!G422,' Financial Investments (FI)'!$B$20:$B$31,0),MATCH('Direct validations'!H422,' Financial Investments (FI)'!$B$22:$F$22,0))</f>
        <v>0</v>
      </c>
      <c r="J422" s="485">
        <f>INDEX(' Financial Investments (FI)'!$H$20:$L$31,MATCH('Direct validations'!G422,' Financial Investments (FI)'!$H$20:$H$31,0),MATCH('Direct validations'!H422,' Financial Investments (FI)'!$H$22:$L$22,0))</f>
        <v>0</v>
      </c>
      <c r="K422" s="493" t="s">
        <v>32</v>
      </c>
      <c r="L422" s="481" t="str">
        <f>'Assets by FV hierarchy class'!$C$22</f>
        <v>Shares and other variable yield securities and units in unit trusts</v>
      </c>
      <c r="M422" s="481" t="str">
        <f>'Assets by FV hierarchy class'!$I$20</f>
        <v>Total</v>
      </c>
      <c r="N422" s="481">
        <f>INDEX('Assets by FV hierarchy class'!$B$19:$C$32,MATCH('Direct validations'!L422,'Assets by FV hierarchy class'!$C$19:$C$32,0),1)</f>
        <v>1</v>
      </c>
      <c r="O422" s="481" t="str">
        <f>HLOOKUP(M422,'Assets by FV hierarchy class'!$B$20:$I$21,2,FALSE)</f>
        <v>J</v>
      </c>
      <c r="P422" s="485">
        <f>INDEX('Assets by FV hierarchy class'!$B$19:$I$32,MATCH('Direct validations'!N422,'Assets by FV hierarchy class'!$B$19:$B$32,0),MATCH('Direct validations'!O422,'Assets by FV hierarchy class'!$B$21:$I$21,0))</f>
        <v>0</v>
      </c>
      <c r="Q422" s="485">
        <f>INDEX('Assets by FV hierarchy class'!$K$19:$R$32,MATCH('Direct validations'!N422,'Assets by FV hierarchy class'!$K$19:$K$32,0),MATCH('Direct validations'!O422,'Assets by FV hierarchy class'!$K$21:$R$21,0))</f>
        <v>0</v>
      </c>
      <c r="R422" s="482" t="str">
        <f t="shared" si="147"/>
        <v>Pass</v>
      </c>
      <c r="S422" s="494" t="str">
        <f t="shared" si="148"/>
        <v>Pass</v>
      </c>
      <c r="T422" s="482" t="s">
        <v>69</v>
      </c>
      <c r="U422" s="482">
        <f t="shared" si="149"/>
        <v>0</v>
      </c>
      <c r="V422" s="494">
        <f t="shared" si="149"/>
        <v>0</v>
      </c>
    </row>
    <row r="423" spans="4:22" ht="15" x14ac:dyDescent="0.25">
      <c r="D423" s="497" t="s">
        <v>30</v>
      </c>
      <c r="E423" s="481" t="str">
        <f>' Financial Investments (FI)'!$C$39</f>
        <v>Shares and other variable yield securities and units in unit trusts</v>
      </c>
      <c r="F423" s="481" t="str">
        <f>' Financial Investments (FI)'!$E$37</f>
        <v>2023 UY</v>
      </c>
      <c r="G423" s="481">
        <f>INDEX(' Financial Investments (FI)'!$B$36:$C$47,MATCH('Direct validations'!E423,' Financial Investments (FI)'!$C$36:$C$47,0),1)</f>
        <v>1</v>
      </c>
      <c r="H423" s="481" t="str">
        <f>HLOOKUP(F423,' Financial Investments (FI)'!$B$37:$E$38,2,FALSE)</f>
        <v>E</v>
      </c>
      <c r="I423" s="485">
        <f>INDEX(' Financial Investments (FI)'!$B$36:$F$47,MATCH('Direct validations'!G423,' Financial Investments (FI)'!$B$36:$B$47,0),MATCH('Direct validations'!H423,' Financial Investments (FI)'!$B$38:$F$38,0))</f>
        <v>0</v>
      </c>
      <c r="J423" s="485">
        <f>INDEX(' Financial Investments (FI)'!$H$36:$L$47,MATCH('Direct validations'!G423,' Financial Investments (FI)'!$H$36:$H$47,0),MATCH('Direct validations'!H423,' Financial Investments (FI)'!$H$38:$L$38,0))</f>
        <v>0</v>
      </c>
      <c r="K423" s="493" t="s">
        <v>32</v>
      </c>
      <c r="L423" s="481" t="str">
        <f>'Assets by FV hierarchy class'!$C$37</f>
        <v>Shares and other variable yield securities and units in unit trusts</v>
      </c>
      <c r="M423" s="481" t="str">
        <f>'Assets by FV hierarchy class'!$I$35</f>
        <v>Total</v>
      </c>
      <c r="N423" s="481">
        <f>INDEX('Assets by FV hierarchy class'!$B$34:$C$47,MATCH('Direct validations'!L423,'Assets by FV hierarchy class'!$C$34:$C$47,0),1)</f>
        <v>1</v>
      </c>
      <c r="O423" s="481" t="str">
        <f>HLOOKUP(M423,'Assets by FV hierarchy class'!$B$35:$I$36,2,FALSE)</f>
        <v>O</v>
      </c>
      <c r="P423" s="485">
        <f>INDEX('Assets by FV hierarchy class'!$B$34:$I$47,MATCH('Direct validations'!N423,'Assets by FV hierarchy class'!$B$34:$B$47,0),MATCH('Direct validations'!O423,'Assets by FV hierarchy class'!$B$36:$I$36,0))</f>
        <v>0</v>
      </c>
      <c r="Q423" s="485">
        <f>INDEX('Assets by FV hierarchy class'!$K$34:$R$47,MATCH('Direct validations'!N423,'Assets by FV hierarchy class'!$K$34:$K$47,0),MATCH('Direct validations'!O423,'Assets by FV hierarchy class'!$K$36:$R$36,0))</f>
        <v>0</v>
      </c>
      <c r="R423" s="482" t="str">
        <f t="shared" si="147"/>
        <v>Pass</v>
      </c>
      <c r="S423" s="494" t="str">
        <f t="shared" si="148"/>
        <v>Pass</v>
      </c>
      <c r="T423" s="482" t="s">
        <v>69</v>
      </c>
      <c r="U423" s="482">
        <f t="shared" si="149"/>
        <v>0</v>
      </c>
      <c r="V423" s="494">
        <f t="shared" si="149"/>
        <v>0</v>
      </c>
    </row>
    <row r="424" spans="4:22" ht="15" x14ac:dyDescent="0.25">
      <c r="D424" s="497" t="s">
        <v>30</v>
      </c>
      <c r="E424" s="481" t="str">
        <f>' Financial Investments (FI)'!$C$55</f>
        <v>Shares and other variable yield securities and units in unit trusts</v>
      </c>
      <c r="F424" s="481" t="str">
        <f>' Financial Investments (FI)'!$E$53</f>
        <v>2022 UY</v>
      </c>
      <c r="G424" s="481">
        <f>INDEX(' Financial Investments (FI)'!$B$52:$C$63,MATCH('Direct validations'!E424,' Financial Investments (FI)'!$C$52:$C$63,0),1)</f>
        <v>1</v>
      </c>
      <c r="H424" s="481" t="str">
        <f>HLOOKUP(F424,' Financial Investments (FI)'!$B$53:$E$54,2,FALSE)</f>
        <v>G</v>
      </c>
      <c r="I424" s="485">
        <f>INDEX(' Financial Investments (FI)'!$B$52:$F$63,MATCH('Direct validations'!G424,' Financial Investments (FI)'!$B$52:$B$63,0),MATCH('Direct validations'!H424,' Financial Investments (FI)'!$B$54:$F$54,0))</f>
        <v>0</v>
      </c>
      <c r="J424" s="485">
        <f>INDEX(' Financial Investments (FI)'!$H$52:$L$63,MATCH('Direct validations'!G424,' Financial Investments (FI)'!$H$52:$H$63,0),MATCH('Direct validations'!H424,' Financial Investments (FI)'!$H$54:$L$54,0))</f>
        <v>0</v>
      </c>
      <c r="K424" s="493" t="s">
        <v>32</v>
      </c>
      <c r="L424" s="481" t="str">
        <f>'Assets by FV hierarchy class'!$C$52</f>
        <v>Shares and other variable yield securities and units in unit trusts</v>
      </c>
      <c r="M424" s="481" t="str">
        <f>'Assets by FV hierarchy class'!$I$50</f>
        <v>Total</v>
      </c>
      <c r="N424" s="481">
        <f>INDEX('Assets by FV hierarchy class'!$B$49:$C$62,MATCH('Direct validations'!L424,'Assets by FV hierarchy class'!$C$49:$C$62,0),1)</f>
        <v>1</v>
      </c>
      <c r="O424" s="481" t="str">
        <f>HLOOKUP(M424,'Assets by FV hierarchy class'!$B$50:$I$51,2,FALSE)</f>
        <v>T</v>
      </c>
      <c r="P424" s="485">
        <f>INDEX('Assets by FV hierarchy class'!$B$49:$I$62,MATCH('Direct validations'!N424,'Assets by FV hierarchy class'!$B$49:$B$62,0),MATCH('Direct validations'!O424,'Assets by FV hierarchy class'!$B$51:$I$51,0))</f>
        <v>0</v>
      </c>
      <c r="Q424" s="485">
        <f>INDEX('Assets by FV hierarchy class'!$K$49:$R$62,MATCH('Direct validations'!N424,'Assets by FV hierarchy class'!$K$49:$K$62,0),MATCH('Direct validations'!O424,'Assets by FV hierarchy class'!$K$51:$R$51,0))</f>
        <v>0</v>
      </c>
      <c r="R424" s="482" t="str">
        <f t="shared" si="147"/>
        <v>Pass</v>
      </c>
      <c r="S424" s="494" t="str">
        <f t="shared" si="148"/>
        <v>Pass</v>
      </c>
      <c r="T424" s="482" t="s">
        <v>69</v>
      </c>
      <c r="U424" s="482">
        <f t="shared" si="149"/>
        <v>0</v>
      </c>
      <c r="V424" s="494">
        <f t="shared" si="149"/>
        <v>0</v>
      </c>
    </row>
    <row r="425" spans="4:22" ht="15" x14ac:dyDescent="0.25">
      <c r="D425" s="497" t="s">
        <v>30</v>
      </c>
      <c r="E425" s="481" t="str">
        <f>' Financial Investments (FI)'!$C$71</f>
        <v>Shares and other variable yield securities and units in unit trusts</v>
      </c>
      <c r="F425" s="481" t="str">
        <f>' Financial Investments (FI)'!$E$69</f>
        <v>2021 UY</v>
      </c>
      <c r="G425" s="481">
        <f>INDEX(' Financial Investments (FI)'!$B$68:$C$79,MATCH('Direct validations'!E425,' Financial Investments (FI)'!$C$68:$C$79,0),1)</f>
        <v>1</v>
      </c>
      <c r="H425" s="481" t="str">
        <f>HLOOKUP(F425,' Financial Investments (FI)'!$B$69:$E$70,2,FALSE)</f>
        <v>I</v>
      </c>
      <c r="I425" s="485">
        <f>INDEX(' Financial Investments (FI)'!$B$68:$F$79,MATCH('Direct validations'!G425,' Financial Investments (FI)'!$B$68:$B$79,0),MATCH('Direct validations'!H425,' Financial Investments (FI)'!$B$70:$F$70,0))</f>
        <v>0</v>
      </c>
      <c r="J425" s="485">
        <f>INDEX(' Financial Investments (FI)'!$H$68:$L$79,MATCH('Direct validations'!G425,' Financial Investments (FI)'!$H$68:$H$79,0),MATCH('Direct validations'!H425,' Financial Investments (FI)'!$H$70:$L$70,0))</f>
        <v>0</v>
      </c>
      <c r="K425" s="493" t="s">
        <v>32</v>
      </c>
      <c r="L425" s="481" t="str">
        <f>'Assets by FV hierarchy class'!$C$67</f>
        <v>Shares and other variable yield securities and units in unit trusts</v>
      </c>
      <c r="M425" s="481" t="str">
        <f>'Assets by FV hierarchy class'!$I$65</f>
        <v>Total</v>
      </c>
      <c r="N425" s="481">
        <f>INDEX('Assets by FV hierarchy class'!$B$64:$C$77,MATCH('Direct validations'!L425,'Assets by FV hierarchy class'!$C$64:$C$77,0),1)</f>
        <v>1</v>
      </c>
      <c r="O425" s="481" t="str">
        <f>HLOOKUP(M425,'Assets by FV hierarchy class'!$B$65:$I$66,2,FALSE)</f>
        <v>Y</v>
      </c>
      <c r="P425" s="485">
        <f>INDEX('Assets by FV hierarchy class'!$B$64:$I$77,MATCH('Direct validations'!N425,'Assets by FV hierarchy class'!$B$64:$B$77,0),MATCH('Direct validations'!O425,'Assets by FV hierarchy class'!$B$66:$I$66,0))</f>
        <v>0</v>
      </c>
      <c r="Q425" s="485">
        <f>INDEX('Assets by FV hierarchy class'!$K$64:$R$77,MATCH('Direct validations'!N425,'Assets by FV hierarchy class'!$K$64:$K$77,0),MATCH('Direct validations'!O425,'Assets by FV hierarchy class'!$K$66:$R$66,0))</f>
        <v>0</v>
      </c>
      <c r="R425" s="482" t="str">
        <f t="shared" si="147"/>
        <v>Pass</v>
      </c>
      <c r="S425" s="494" t="str">
        <f t="shared" si="148"/>
        <v>Pass</v>
      </c>
      <c r="T425" s="482" t="s">
        <v>69</v>
      </c>
      <c r="U425" s="482">
        <f t="shared" si="149"/>
        <v>0</v>
      </c>
      <c r="V425" s="494">
        <f t="shared" si="149"/>
        <v>0</v>
      </c>
    </row>
    <row r="426" spans="4:22" ht="15" x14ac:dyDescent="0.25">
      <c r="D426" s="497" t="s">
        <v>30</v>
      </c>
      <c r="E426" s="481" t="str">
        <f>' Financial Investments (FI)'!$C$87</f>
        <v>Shares and other variable yield securities and units in unit trusts</v>
      </c>
      <c r="F426" s="481" t="str">
        <f>' Financial Investments (FI)'!$E$85</f>
        <v>2020 UY</v>
      </c>
      <c r="G426" s="481">
        <f>INDEX(' Financial Investments (FI)'!$B$84:$C$95,MATCH('Direct validations'!E426,' Financial Investments (FI)'!$C$84:$C$95,0),1)</f>
        <v>1</v>
      </c>
      <c r="H426" s="481" t="str">
        <f>HLOOKUP(F426,' Financial Investments (FI)'!$B$85:$E$86,2,FALSE)</f>
        <v>K</v>
      </c>
      <c r="I426" s="485">
        <f>INDEX(' Financial Investments (FI)'!$B$84:$F$95,MATCH('Direct validations'!G426,' Financial Investments (FI)'!$B$84:$B$95,0),MATCH('Direct validations'!H426,' Financial Investments (FI)'!$B$86:$F$86,0))</f>
        <v>0</v>
      </c>
      <c r="J426" s="485">
        <f>INDEX(' Financial Investments (FI)'!$H$84:$L$95,MATCH('Direct validations'!G426,' Financial Investments (FI)'!$H$84:$H$95,0),MATCH('Direct validations'!H426,' Financial Investments (FI)'!$H$86:$L$86,0))</f>
        <v>0</v>
      </c>
      <c r="K426" s="493" t="s">
        <v>32</v>
      </c>
      <c r="L426" s="481" t="str">
        <f>'Assets by FV hierarchy class'!$C$82</f>
        <v>Shares and other variable yield securities and units in unit trusts</v>
      </c>
      <c r="M426" s="481" t="str">
        <f>'Assets by FV hierarchy class'!$I$80</f>
        <v>Total</v>
      </c>
      <c r="N426" s="481">
        <f>INDEX('Assets by FV hierarchy class'!$B$79:$C$92,MATCH('Direct validations'!L426,'Assets by FV hierarchy class'!$C$79:$C$92,0),1)</f>
        <v>1</v>
      </c>
      <c r="O426" s="481" t="str">
        <f>HLOOKUP(M426,'Assets by FV hierarchy class'!$B$80:$I$81,2,FALSE)</f>
        <v>AD</v>
      </c>
      <c r="P426" s="485">
        <f>INDEX('Assets by FV hierarchy class'!$B$79:$I$92,MATCH('Direct validations'!N426,'Assets by FV hierarchy class'!$B$79:$B$92,0),MATCH('Direct validations'!O426,'Assets by FV hierarchy class'!$B$81:$I$81,0))</f>
        <v>0</v>
      </c>
      <c r="Q426" s="485">
        <f>INDEX('Assets by FV hierarchy class'!$K$79:$R$92,MATCH('Direct validations'!N426,'Assets by FV hierarchy class'!$K$79:$K$92,0),MATCH('Direct validations'!O426,'Assets by FV hierarchy class'!$K$81:$R$81,0))</f>
        <v>0</v>
      </c>
      <c r="R426" s="482" t="str">
        <f t="shared" si="147"/>
        <v>Pass</v>
      </c>
      <c r="S426" s="494" t="str">
        <f t="shared" si="148"/>
        <v>Pass</v>
      </c>
      <c r="T426" s="482" t="s">
        <v>69</v>
      </c>
      <c r="U426" s="482">
        <f t="shared" si="149"/>
        <v>0</v>
      </c>
      <c r="V426" s="494">
        <f t="shared" si="149"/>
        <v>0</v>
      </c>
    </row>
    <row r="427" spans="4:22" ht="15" x14ac:dyDescent="0.25">
      <c r="D427" s="497" t="s">
        <v>30</v>
      </c>
      <c r="E427" s="481" t="str">
        <f>' Financial Investments (FI)'!$C$103</f>
        <v>Shares and other variable yield securities and units in unit trusts</v>
      </c>
      <c r="F427" s="481" t="str">
        <f>' Financial Investments (FI)'!$E$101</f>
        <v>2019 UY</v>
      </c>
      <c r="G427" s="481">
        <f>INDEX(' Financial Investments (FI)'!$B$100:$C$111,MATCH('Direct validations'!E427,' Financial Investments (FI)'!$C$100:$C$111,0),1)</f>
        <v>1</v>
      </c>
      <c r="H427" s="481" t="str">
        <f>HLOOKUP(F427,' Financial Investments (FI)'!$B$101:$E$102,2,FALSE)</f>
        <v>M</v>
      </c>
      <c r="I427" s="485">
        <f>INDEX(' Financial Investments (FI)'!$B$100:$F$111,MATCH('Direct validations'!G427,' Financial Investments (FI)'!$B$100:$B$111,0),MATCH('Direct validations'!H427,' Financial Investments (FI)'!$B$102:$F$102,0))</f>
        <v>0</v>
      </c>
      <c r="J427" s="485">
        <f>INDEX(' Financial Investments (FI)'!$H$100:$L$111,MATCH('Direct validations'!G427,' Financial Investments (FI)'!$H$100:$H$111,0),MATCH('Direct validations'!H427,' Financial Investments (FI)'!$H$102:$L$102,0))</f>
        <v>0</v>
      </c>
      <c r="K427" s="493" t="s">
        <v>32</v>
      </c>
      <c r="L427" s="481" t="str">
        <f>'Assets by FV hierarchy class'!$C$97</f>
        <v>Shares and other variable yield securities and units in unit trusts</v>
      </c>
      <c r="M427" s="481" t="str">
        <f>'Assets by FV hierarchy class'!$I$95</f>
        <v>Total</v>
      </c>
      <c r="N427" s="481">
        <f>INDEX('Assets by FV hierarchy class'!$B$94:$C$107,MATCH('Direct validations'!L427,'Assets by FV hierarchy class'!$C$94:$C$107,0),1)</f>
        <v>1</v>
      </c>
      <c r="O427" s="481" t="str">
        <f>HLOOKUP(M427,'Assets by FV hierarchy class'!$B$95:$I$96,2,FALSE)</f>
        <v>AI</v>
      </c>
      <c r="P427" s="485">
        <f>INDEX('Assets by FV hierarchy class'!$B$94:$I$107,MATCH('Direct validations'!N427,'Assets by FV hierarchy class'!$B$94:$B$107,0),MATCH('Direct validations'!O427,'Assets by FV hierarchy class'!$B$96:$I$96,0))</f>
        <v>0</v>
      </c>
      <c r="Q427" s="485">
        <f>INDEX('Assets by FV hierarchy class'!$K$94:$R$107,MATCH('Direct validations'!N427,'Assets by FV hierarchy class'!$K$94:$K$107,0),MATCH('Direct validations'!O427,'Assets by FV hierarchy class'!$K$96:$R$96,0))</f>
        <v>0</v>
      </c>
      <c r="R427" s="482" t="str">
        <f t="shared" si="147"/>
        <v>Pass</v>
      </c>
      <c r="S427" s="494" t="str">
        <f t="shared" si="148"/>
        <v>Pass</v>
      </c>
      <c r="T427" s="482" t="s">
        <v>69</v>
      </c>
      <c r="U427" s="482">
        <f t="shared" si="149"/>
        <v>0</v>
      </c>
      <c r="V427" s="494">
        <f t="shared" si="149"/>
        <v>0</v>
      </c>
    </row>
    <row r="428" spans="4:22" ht="15" x14ac:dyDescent="0.25">
      <c r="D428" s="497" t="s">
        <v>30</v>
      </c>
      <c r="E428" s="481" t="str">
        <f>' Financial Investments (FI)'!$C$119</f>
        <v>Shares and other variable yield securities and units in unit trusts</v>
      </c>
      <c r="F428" s="481" t="str">
        <f>' Financial Investments (FI)'!$E$117</f>
        <v>Total</v>
      </c>
      <c r="G428" s="481">
        <f>INDEX(' Financial Investments (FI)'!$B$116:$C$127,MATCH('Direct validations'!E428,' Financial Investments (FI)'!$C$116:$C$127,0),1)</f>
        <v>1</v>
      </c>
      <c r="H428" s="481" t="str">
        <f>HLOOKUP(F428,' Financial Investments (FI)'!$B$117:$E$118,2,FALSE)</f>
        <v>O</v>
      </c>
      <c r="I428" s="485">
        <f>INDEX(' Financial Investments (FI)'!$B$116:$F$127,MATCH('Direct validations'!G428,' Financial Investments (FI)'!$B$116:$B$127,0),MATCH('Direct validations'!H428,' Financial Investments (FI)'!$B$118:$F$118,0))</f>
        <v>0</v>
      </c>
      <c r="J428" s="485">
        <f>INDEX(' Financial Investments (FI)'!$H$116:$L$127,MATCH('Direct validations'!G428,' Financial Investments (FI)'!$H$116:$H$127,0),MATCH('Direct validations'!H428,' Financial Investments (FI)'!$H$118:$L$118,0))</f>
        <v>0</v>
      </c>
      <c r="K428" s="493" t="s">
        <v>32</v>
      </c>
      <c r="L428" s="481" t="str">
        <f>'Assets by FV hierarchy class'!$C$112</f>
        <v>Shares and other variable yield securities and units in unit trusts</v>
      </c>
      <c r="M428" s="481" t="str">
        <f>'Assets by FV hierarchy class'!$I$110</f>
        <v>Total</v>
      </c>
      <c r="N428" s="481">
        <f>INDEX('Assets by FV hierarchy class'!$B$109:$C$122,MATCH('Direct validations'!L428,'Assets by FV hierarchy class'!$C$109:$C$122,0),1)</f>
        <v>1</v>
      </c>
      <c r="O428" s="481" t="str">
        <f>HLOOKUP(M428,'Assets by FV hierarchy class'!$B$110:$I$111,2,FALSE)</f>
        <v>AN</v>
      </c>
      <c r="P428" s="485">
        <f>INDEX('Assets by FV hierarchy class'!$B$109:$I$122,MATCH('Direct validations'!N428,'Assets by FV hierarchy class'!$B$109:$B$122,0),MATCH('Direct validations'!O428,'Assets by FV hierarchy class'!$B$111:$I$111,0))</f>
        <v>0</v>
      </c>
      <c r="Q428" s="485">
        <f>INDEX('Assets by FV hierarchy class'!$K$109:$R$122,MATCH('Direct validations'!N428,'Assets by FV hierarchy class'!$K$109:$K$122,0),MATCH('Direct validations'!O428,'Assets by FV hierarchy class'!$K$111:$R$111,0))</f>
        <v>0</v>
      </c>
      <c r="R428" s="482" t="str">
        <f t="shared" si="147"/>
        <v>Pass</v>
      </c>
      <c r="S428" s="494" t="str">
        <f t="shared" si="148"/>
        <v>Pass</v>
      </c>
      <c r="T428" s="482" t="s">
        <v>69</v>
      </c>
      <c r="U428" s="482">
        <f t="shared" si="149"/>
        <v>0</v>
      </c>
      <c r="V428" s="494">
        <f t="shared" si="149"/>
        <v>0</v>
      </c>
    </row>
    <row r="429" spans="4:22" x14ac:dyDescent="0.2">
      <c r="D429" s="490"/>
      <c r="I429" s="485"/>
      <c r="J429" s="485"/>
      <c r="P429" s="485"/>
      <c r="Q429" s="485"/>
      <c r="R429" s="482"/>
      <c r="S429" s="494"/>
      <c r="U429" s="482"/>
      <c r="V429" s="494"/>
    </row>
    <row r="430" spans="4:22" ht="15" x14ac:dyDescent="0.25">
      <c r="D430" s="497" t="s">
        <v>30</v>
      </c>
      <c r="E430" s="481" t="str">
        <f>' Financial Investments (FI)'!$C$8</f>
        <v>Debt securities and other fixed income securities</v>
      </c>
      <c r="F430" s="481" t="str">
        <f>' Financial Investments (FI)'!$E$5</f>
        <v>2025 UY</v>
      </c>
      <c r="G430" s="481">
        <f>INDEX(' Financial Investments (FI)'!$B$4:$C$15,MATCH('Direct validations'!E430,' Financial Investments (FI)'!$C$4:$C$15,0),1)</f>
        <v>2</v>
      </c>
      <c r="H430" s="481" t="str">
        <f>HLOOKUP(F430,' Financial Investments (FI)'!$B$5:$E$6,2,FALSE)</f>
        <v>A</v>
      </c>
      <c r="I430" s="485">
        <f>INDEX(' Financial Investments (FI)'!$B$4:$F$15,MATCH('Direct validations'!G430,' Financial Investments (FI)'!$B$4:$B$15,0),MATCH('Direct validations'!H430,' Financial Investments (FI)'!$B$6:$F$6,0))</f>
        <v>0</v>
      </c>
      <c r="J430" s="485">
        <f>INDEX(' Financial Investments (FI)'!$H$4:$L$15,MATCH('Direct validations'!G430,' Financial Investments (FI)'!$H$4:$H$15,0),MATCH('Direct validations'!H430,' Financial Investments (FI)'!$H$6:$L$6,0))</f>
        <v>0</v>
      </c>
      <c r="K430" s="493" t="s">
        <v>32</v>
      </c>
      <c r="L430" s="481" t="str">
        <f>'Assets by FV hierarchy class'!$C$8</f>
        <v>Debt securities and other fixed income securities</v>
      </c>
      <c r="M430" s="481" t="str">
        <f>'Assets by FV hierarchy class'!$I$5</f>
        <v>Total</v>
      </c>
      <c r="N430" s="481">
        <f>INDEX('Assets by FV hierarchy class'!$B$4:$C$17,MATCH('Direct validations'!L430,'Assets by FV hierarchy class'!$C$4:$C$17,0),1)</f>
        <v>2</v>
      </c>
      <c r="O430" s="481" t="str">
        <f>HLOOKUP(M430,'Assets by FV hierarchy class'!$B$5:$I$6,2,FALSE)</f>
        <v>E</v>
      </c>
      <c r="P430" s="485">
        <f>INDEX('Assets by FV hierarchy class'!$B$4:$I$17,MATCH('Direct validations'!N430,'Assets by FV hierarchy class'!$B$4:$B$17,0),MATCH('Direct validations'!O430,'Assets by FV hierarchy class'!$B$6:$I$6,0))</f>
        <v>0</v>
      </c>
      <c r="Q430" s="485">
        <f>INDEX('Assets by FV hierarchy class'!$K$4:$R$17,MATCH('Direct validations'!N430,'Assets by FV hierarchy class'!$K$4:$K$17,0),MATCH('Direct validations'!O430,'Assets by FV hierarchy class'!$K$6:$R$6,0))</f>
        <v>0</v>
      </c>
      <c r="R430" s="482" t="str">
        <f t="shared" ref="R430:R437" si="150">IF($T430="No",IF(I430=P430,"Pass","Fail"),IF(I430+P430=0,"Pass","Fail"))</f>
        <v>Pass</v>
      </c>
      <c r="S430" s="494" t="str">
        <f t="shared" ref="S430:S437" si="151">IF($T430="No",IF(J430=Q430,"Pass","Fail"),IF(J430+Q430=0,"Pass","Fail"))</f>
        <v>Pass</v>
      </c>
      <c r="T430" s="482" t="s">
        <v>69</v>
      </c>
      <c r="U430" s="482">
        <f t="shared" ref="U430:V437" si="152">IF(R430="Pass",0,1)</f>
        <v>0</v>
      </c>
      <c r="V430" s="494">
        <f t="shared" si="152"/>
        <v>0</v>
      </c>
    </row>
    <row r="431" spans="4:22" ht="15" x14ac:dyDescent="0.25">
      <c r="D431" s="497" t="s">
        <v>30</v>
      </c>
      <c r="E431" s="481" t="str">
        <f>' Financial Investments (FI)'!$C$24</f>
        <v>Debt securities and other fixed income securities</v>
      </c>
      <c r="F431" s="481" t="str">
        <f>' Financial Investments (FI)'!$E$21</f>
        <v>2024 UY</v>
      </c>
      <c r="G431" s="481">
        <f>INDEX(' Financial Investments (FI)'!$B$20:$C$31,MATCH('Direct validations'!E431,' Financial Investments (FI)'!$C$20:$C$31,0),1)</f>
        <v>2</v>
      </c>
      <c r="H431" s="481" t="str">
        <f>HLOOKUP(F431,' Financial Investments (FI)'!$B$21:$E$22,2,FALSE)</f>
        <v>C</v>
      </c>
      <c r="I431" s="485">
        <f>INDEX(' Financial Investments (FI)'!$B$20:$F$31,MATCH('Direct validations'!G431,' Financial Investments (FI)'!$B$20:$B$31,0),MATCH('Direct validations'!H431,' Financial Investments (FI)'!$B$22:$F$22,0))</f>
        <v>0</v>
      </c>
      <c r="J431" s="485">
        <f>INDEX(' Financial Investments (FI)'!$H$20:$L$31,MATCH('Direct validations'!G431,' Financial Investments (FI)'!$H$20:$H$31,0),MATCH('Direct validations'!H431,' Financial Investments (FI)'!$H$22:$L$22,0))</f>
        <v>0</v>
      </c>
      <c r="K431" s="493" t="s">
        <v>32</v>
      </c>
      <c r="L431" s="481" t="str">
        <f>'Assets by FV hierarchy class'!$C$23</f>
        <v>Debt securities and other fixed income securities</v>
      </c>
      <c r="M431" s="481" t="str">
        <f>'Assets by FV hierarchy class'!$I$20</f>
        <v>Total</v>
      </c>
      <c r="N431" s="481">
        <f>INDEX('Assets by FV hierarchy class'!$B$19:$C$32,MATCH('Direct validations'!L431,'Assets by FV hierarchy class'!$C$19:$C$32,0),1)</f>
        <v>2</v>
      </c>
      <c r="O431" s="481" t="str">
        <f>HLOOKUP(M431,'Assets by FV hierarchy class'!$B$20:$I$21,2,FALSE)</f>
        <v>J</v>
      </c>
      <c r="P431" s="485">
        <f>INDEX('Assets by FV hierarchy class'!$B$19:$I$32,MATCH('Direct validations'!N431,'Assets by FV hierarchy class'!$B$19:$B$32,0),MATCH('Direct validations'!O431,'Assets by FV hierarchy class'!$B$21:$I$21,0))</f>
        <v>0</v>
      </c>
      <c r="Q431" s="485">
        <f>INDEX('Assets by FV hierarchy class'!$K$19:$R$32,MATCH('Direct validations'!N431,'Assets by FV hierarchy class'!$K$19:$K$32,0),MATCH('Direct validations'!O431,'Assets by FV hierarchy class'!$K$21:$R$21,0))</f>
        <v>0</v>
      </c>
      <c r="R431" s="482" t="str">
        <f t="shared" si="150"/>
        <v>Pass</v>
      </c>
      <c r="S431" s="494" t="str">
        <f t="shared" si="151"/>
        <v>Pass</v>
      </c>
      <c r="T431" s="482" t="s">
        <v>69</v>
      </c>
      <c r="U431" s="482">
        <f t="shared" si="152"/>
        <v>0</v>
      </c>
      <c r="V431" s="494">
        <f t="shared" si="152"/>
        <v>0</v>
      </c>
    </row>
    <row r="432" spans="4:22" ht="15" x14ac:dyDescent="0.25">
      <c r="D432" s="497" t="s">
        <v>30</v>
      </c>
      <c r="E432" s="481" t="str">
        <f>' Financial Investments (FI)'!$C$40</f>
        <v>Debt securities and other fixed income securities</v>
      </c>
      <c r="F432" s="481" t="str">
        <f>' Financial Investments (FI)'!$E$37</f>
        <v>2023 UY</v>
      </c>
      <c r="G432" s="481">
        <f>INDEX(' Financial Investments (FI)'!$B$36:$C$47,MATCH('Direct validations'!E432,' Financial Investments (FI)'!$C$36:$C$47,0),1)</f>
        <v>2</v>
      </c>
      <c r="H432" s="481" t="str">
        <f>HLOOKUP(F432,' Financial Investments (FI)'!$B$37:$E$38,2,FALSE)</f>
        <v>E</v>
      </c>
      <c r="I432" s="485">
        <f>INDEX(' Financial Investments (FI)'!$B$36:$F$47,MATCH('Direct validations'!G432,' Financial Investments (FI)'!$B$36:$B$47,0),MATCH('Direct validations'!H432,' Financial Investments (FI)'!$B$38:$F$38,0))</f>
        <v>0</v>
      </c>
      <c r="J432" s="485">
        <f>INDEX(' Financial Investments (FI)'!$H$36:$L$47,MATCH('Direct validations'!G432,' Financial Investments (FI)'!$H$36:$H$47,0),MATCH('Direct validations'!H432,' Financial Investments (FI)'!$H$38:$L$38,0))</f>
        <v>0</v>
      </c>
      <c r="K432" s="493" t="s">
        <v>32</v>
      </c>
      <c r="L432" s="481" t="str">
        <f>'Assets by FV hierarchy class'!$C$38</f>
        <v>Debt securities and other fixed income securities</v>
      </c>
      <c r="M432" s="481" t="str">
        <f>'Assets by FV hierarchy class'!$I$35</f>
        <v>Total</v>
      </c>
      <c r="N432" s="481">
        <f>INDEX('Assets by FV hierarchy class'!$B$34:$C$47,MATCH('Direct validations'!L432,'Assets by FV hierarchy class'!$C$34:$C$47,0),1)</f>
        <v>2</v>
      </c>
      <c r="O432" s="481" t="str">
        <f>HLOOKUP(M432,'Assets by FV hierarchy class'!$B$35:$I$36,2,FALSE)</f>
        <v>O</v>
      </c>
      <c r="P432" s="485">
        <f>INDEX('Assets by FV hierarchy class'!$B$34:$I$47,MATCH('Direct validations'!N432,'Assets by FV hierarchy class'!$B$34:$B$47,0),MATCH('Direct validations'!O432,'Assets by FV hierarchy class'!$B$36:$I$36,0))</f>
        <v>0</v>
      </c>
      <c r="Q432" s="485">
        <f>INDEX('Assets by FV hierarchy class'!$K$34:$R$47,MATCH('Direct validations'!N432,'Assets by FV hierarchy class'!$K$34:$K$47,0),MATCH('Direct validations'!O432,'Assets by FV hierarchy class'!$K$36:$R$36,0))</f>
        <v>0</v>
      </c>
      <c r="R432" s="482" t="str">
        <f t="shared" si="150"/>
        <v>Pass</v>
      </c>
      <c r="S432" s="494" t="str">
        <f t="shared" si="151"/>
        <v>Pass</v>
      </c>
      <c r="T432" s="482" t="s">
        <v>69</v>
      </c>
      <c r="U432" s="482">
        <f t="shared" si="152"/>
        <v>0</v>
      </c>
      <c r="V432" s="494">
        <f t="shared" si="152"/>
        <v>0</v>
      </c>
    </row>
    <row r="433" spans="4:22" ht="15" x14ac:dyDescent="0.25">
      <c r="D433" s="497" t="s">
        <v>30</v>
      </c>
      <c r="E433" s="481" t="str">
        <f>' Financial Investments (FI)'!$C$56</f>
        <v>Debt securities and other fixed income securities</v>
      </c>
      <c r="F433" s="481" t="str">
        <f>' Financial Investments (FI)'!$E$53</f>
        <v>2022 UY</v>
      </c>
      <c r="G433" s="481">
        <f>INDEX(' Financial Investments (FI)'!$B$52:$C$63,MATCH('Direct validations'!E433,' Financial Investments (FI)'!$C$52:$C$63,0),1)</f>
        <v>2</v>
      </c>
      <c r="H433" s="481" t="str">
        <f>HLOOKUP(F433,' Financial Investments (FI)'!$B$53:$E$54,2,FALSE)</f>
        <v>G</v>
      </c>
      <c r="I433" s="485">
        <f>INDEX(' Financial Investments (FI)'!$B$52:$F$63,MATCH('Direct validations'!G433,' Financial Investments (FI)'!$B$52:$B$63,0),MATCH('Direct validations'!H433,' Financial Investments (FI)'!$B$54:$F$54,0))</f>
        <v>0</v>
      </c>
      <c r="J433" s="485">
        <f>INDEX(' Financial Investments (FI)'!$H$52:$L$63,MATCH('Direct validations'!G433,' Financial Investments (FI)'!$H$52:$H$63,0),MATCH('Direct validations'!H433,' Financial Investments (FI)'!$H$54:$L$54,0))</f>
        <v>0</v>
      </c>
      <c r="K433" s="493" t="s">
        <v>32</v>
      </c>
      <c r="L433" s="481" t="str">
        <f>'Assets by FV hierarchy class'!$C$53</f>
        <v>Debt securities and other fixed income securities</v>
      </c>
      <c r="M433" s="481" t="str">
        <f>'Assets by FV hierarchy class'!$I$50</f>
        <v>Total</v>
      </c>
      <c r="N433" s="481">
        <f>INDEX('Assets by FV hierarchy class'!$B$49:$C$62,MATCH('Direct validations'!L433,'Assets by FV hierarchy class'!$C$49:$C$62,0),1)</f>
        <v>2</v>
      </c>
      <c r="O433" s="481" t="str">
        <f>HLOOKUP(M433,'Assets by FV hierarchy class'!$B$50:$I$51,2,FALSE)</f>
        <v>T</v>
      </c>
      <c r="P433" s="485">
        <f>INDEX('Assets by FV hierarchy class'!$B$49:$I$62,MATCH('Direct validations'!N433,'Assets by FV hierarchy class'!$B$49:$B$62,0),MATCH('Direct validations'!O433,'Assets by FV hierarchy class'!$B$51:$I$51,0))</f>
        <v>0</v>
      </c>
      <c r="Q433" s="485">
        <f>INDEX('Assets by FV hierarchy class'!$K$49:$R$62,MATCH('Direct validations'!N433,'Assets by FV hierarchy class'!$K$49:$K$62,0),MATCH('Direct validations'!O433,'Assets by FV hierarchy class'!$K$51:$R$51,0))</f>
        <v>0</v>
      </c>
      <c r="R433" s="482" t="str">
        <f t="shared" si="150"/>
        <v>Pass</v>
      </c>
      <c r="S433" s="494" t="str">
        <f t="shared" si="151"/>
        <v>Pass</v>
      </c>
      <c r="T433" s="482" t="s">
        <v>69</v>
      </c>
      <c r="U433" s="482">
        <f t="shared" si="152"/>
        <v>0</v>
      </c>
      <c r="V433" s="494">
        <f t="shared" si="152"/>
        <v>0</v>
      </c>
    </row>
    <row r="434" spans="4:22" ht="15" x14ac:dyDescent="0.25">
      <c r="D434" s="497" t="s">
        <v>30</v>
      </c>
      <c r="E434" s="481" t="str">
        <f>' Financial Investments (FI)'!$C$72</f>
        <v>Debt securities and other fixed income securities</v>
      </c>
      <c r="F434" s="481" t="str">
        <f>' Financial Investments (FI)'!$E$69</f>
        <v>2021 UY</v>
      </c>
      <c r="G434" s="481">
        <f>INDEX(' Financial Investments (FI)'!$B$68:$C$79,MATCH('Direct validations'!E434,' Financial Investments (FI)'!$C$68:$C$79,0),1)</f>
        <v>2</v>
      </c>
      <c r="H434" s="481" t="str">
        <f>HLOOKUP(F434,' Financial Investments (FI)'!$B$69:$E$70,2,FALSE)</f>
        <v>I</v>
      </c>
      <c r="I434" s="485">
        <f>INDEX(' Financial Investments (FI)'!$B$68:$F$79,MATCH('Direct validations'!G434,' Financial Investments (FI)'!$B$68:$B$79,0),MATCH('Direct validations'!H434,' Financial Investments (FI)'!$B$70:$F$70,0))</f>
        <v>0</v>
      </c>
      <c r="J434" s="485">
        <f>INDEX(' Financial Investments (FI)'!$H$68:$L$79,MATCH('Direct validations'!G434,' Financial Investments (FI)'!$H$68:$H$79,0),MATCH('Direct validations'!H434,' Financial Investments (FI)'!$H$70:$L$70,0))</f>
        <v>0</v>
      </c>
      <c r="K434" s="493" t="s">
        <v>32</v>
      </c>
      <c r="L434" s="481" t="str">
        <f>'Assets by FV hierarchy class'!$C$68</f>
        <v>Debt securities and other fixed income securities</v>
      </c>
      <c r="M434" s="481" t="str">
        <f>'Assets by FV hierarchy class'!$I$65</f>
        <v>Total</v>
      </c>
      <c r="N434" s="481">
        <f>INDEX('Assets by FV hierarchy class'!$B$64:$C$77,MATCH('Direct validations'!L434,'Assets by FV hierarchy class'!$C$64:$C$77,0),1)</f>
        <v>2</v>
      </c>
      <c r="O434" s="481" t="str">
        <f>HLOOKUP(M434,'Assets by FV hierarchy class'!$B$65:$I$66,2,FALSE)</f>
        <v>Y</v>
      </c>
      <c r="P434" s="485">
        <f>INDEX('Assets by FV hierarchy class'!$B$64:$I$77,MATCH('Direct validations'!N434,'Assets by FV hierarchy class'!$B$64:$B$77,0),MATCH('Direct validations'!O434,'Assets by FV hierarchy class'!$B$66:$I$66,0))</f>
        <v>0</v>
      </c>
      <c r="Q434" s="485">
        <f>INDEX('Assets by FV hierarchy class'!$K$64:$R$77,MATCH('Direct validations'!N434,'Assets by FV hierarchy class'!$K$64:$K$77,0),MATCH('Direct validations'!O434,'Assets by FV hierarchy class'!$K$66:$R$66,0))</f>
        <v>0</v>
      </c>
      <c r="R434" s="482" t="str">
        <f t="shared" si="150"/>
        <v>Pass</v>
      </c>
      <c r="S434" s="494" t="str">
        <f t="shared" si="151"/>
        <v>Pass</v>
      </c>
      <c r="T434" s="482" t="s">
        <v>69</v>
      </c>
      <c r="U434" s="482">
        <f t="shared" si="152"/>
        <v>0</v>
      </c>
      <c r="V434" s="494">
        <f t="shared" si="152"/>
        <v>0</v>
      </c>
    </row>
    <row r="435" spans="4:22" ht="15" x14ac:dyDescent="0.25">
      <c r="D435" s="497" t="s">
        <v>30</v>
      </c>
      <c r="E435" s="481" t="str">
        <f>' Financial Investments (FI)'!$C$88</f>
        <v>Debt securities and other fixed income securities</v>
      </c>
      <c r="F435" s="481" t="str">
        <f>' Financial Investments (FI)'!$E$85</f>
        <v>2020 UY</v>
      </c>
      <c r="G435" s="481">
        <f>INDEX(' Financial Investments (FI)'!$B$84:$C$95,MATCH('Direct validations'!E435,' Financial Investments (FI)'!$C$84:$C$95,0),1)</f>
        <v>2</v>
      </c>
      <c r="H435" s="481" t="str">
        <f>HLOOKUP(F435,' Financial Investments (FI)'!$B$85:$E$86,2,FALSE)</f>
        <v>K</v>
      </c>
      <c r="I435" s="485">
        <f>INDEX(' Financial Investments (FI)'!$B$84:$F$95,MATCH('Direct validations'!G435,' Financial Investments (FI)'!$B$84:$B$95,0),MATCH('Direct validations'!H435,' Financial Investments (FI)'!$B$86:$F$86,0))</f>
        <v>0</v>
      </c>
      <c r="J435" s="485">
        <f>INDEX(' Financial Investments (FI)'!$H$84:$L$95,MATCH('Direct validations'!G435,' Financial Investments (FI)'!$H$84:$H$95,0),MATCH('Direct validations'!H435,' Financial Investments (FI)'!$H$86:$L$86,0))</f>
        <v>0</v>
      </c>
      <c r="K435" s="493" t="s">
        <v>32</v>
      </c>
      <c r="L435" s="481" t="str">
        <f>'Assets by FV hierarchy class'!$C$83</f>
        <v>Debt securities and other fixed income securities</v>
      </c>
      <c r="M435" s="481" t="str">
        <f>'Assets by FV hierarchy class'!$I$80</f>
        <v>Total</v>
      </c>
      <c r="N435" s="481">
        <f>INDEX('Assets by FV hierarchy class'!$B$79:$C$92,MATCH('Direct validations'!L435,'Assets by FV hierarchy class'!$C$79:$C$92,0),1)</f>
        <v>2</v>
      </c>
      <c r="O435" s="481" t="str">
        <f>HLOOKUP(M435,'Assets by FV hierarchy class'!$B$80:$I$81,2,FALSE)</f>
        <v>AD</v>
      </c>
      <c r="P435" s="485">
        <f>INDEX('Assets by FV hierarchy class'!$B$79:$I$92,MATCH('Direct validations'!N435,'Assets by FV hierarchy class'!$B$79:$B$92,0),MATCH('Direct validations'!O435,'Assets by FV hierarchy class'!$B$81:$I$81,0))</f>
        <v>0</v>
      </c>
      <c r="Q435" s="485">
        <f>INDEX('Assets by FV hierarchy class'!$K$79:$R$92,MATCH('Direct validations'!N435,'Assets by FV hierarchy class'!$K$79:$K$92,0),MATCH('Direct validations'!O435,'Assets by FV hierarchy class'!$K$81:$R$81,0))</f>
        <v>0</v>
      </c>
      <c r="R435" s="482" t="str">
        <f t="shared" si="150"/>
        <v>Pass</v>
      </c>
      <c r="S435" s="494" t="str">
        <f t="shared" si="151"/>
        <v>Pass</v>
      </c>
      <c r="T435" s="482" t="s">
        <v>69</v>
      </c>
      <c r="U435" s="482">
        <f t="shared" si="152"/>
        <v>0</v>
      </c>
      <c r="V435" s="494">
        <f t="shared" si="152"/>
        <v>0</v>
      </c>
    </row>
    <row r="436" spans="4:22" ht="15" x14ac:dyDescent="0.25">
      <c r="D436" s="497" t="s">
        <v>30</v>
      </c>
      <c r="E436" s="481" t="str">
        <f>' Financial Investments (FI)'!$C$104</f>
        <v>Debt securities and other fixed income securities</v>
      </c>
      <c r="F436" s="481" t="str">
        <f>' Financial Investments (FI)'!$E$101</f>
        <v>2019 UY</v>
      </c>
      <c r="G436" s="481">
        <f>INDEX(' Financial Investments (FI)'!$B$100:$C$111,MATCH('Direct validations'!E436,' Financial Investments (FI)'!$C$100:$C$111,0),1)</f>
        <v>2</v>
      </c>
      <c r="H436" s="481" t="str">
        <f>HLOOKUP(F436,' Financial Investments (FI)'!$B$101:$E$102,2,FALSE)</f>
        <v>M</v>
      </c>
      <c r="I436" s="485">
        <f>INDEX(' Financial Investments (FI)'!$B$100:$F$111,MATCH('Direct validations'!G436,' Financial Investments (FI)'!$B$100:$B$111,0),MATCH('Direct validations'!H436,' Financial Investments (FI)'!$B$102:$F$102,0))</f>
        <v>0</v>
      </c>
      <c r="J436" s="485">
        <f>INDEX(' Financial Investments (FI)'!$H$100:$L$111,MATCH('Direct validations'!G436,' Financial Investments (FI)'!$H$100:$H$111,0),MATCH('Direct validations'!H436,' Financial Investments (FI)'!$H$102:$L$102,0))</f>
        <v>0</v>
      </c>
      <c r="K436" s="493" t="s">
        <v>32</v>
      </c>
      <c r="L436" s="481" t="str">
        <f>'Assets by FV hierarchy class'!$C$98</f>
        <v>Debt securities and other fixed income securities</v>
      </c>
      <c r="M436" s="481" t="str">
        <f>'Assets by FV hierarchy class'!$I$95</f>
        <v>Total</v>
      </c>
      <c r="N436" s="481">
        <f>INDEX('Assets by FV hierarchy class'!$B$94:$C$107,MATCH('Direct validations'!L436,'Assets by FV hierarchy class'!$C$94:$C$107,0),1)</f>
        <v>2</v>
      </c>
      <c r="O436" s="481" t="str">
        <f>HLOOKUP(M436,'Assets by FV hierarchy class'!$B$95:$I$96,2,FALSE)</f>
        <v>AI</v>
      </c>
      <c r="P436" s="485">
        <f>INDEX('Assets by FV hierarchy class'!$B$94:$I$107,MATCH('Direct validations'!N436,'Assets by FV hierarchy class'!$B$94:$B$107,0),MATCH('Direct validations'!O436,'Assets by FV hierarchy class'!$B$96:$I$96,0))</f>
        <v>0</v>
      </c>
      <c r="Q436" s="485">
        <f>INDEX('Assets by FV hierarchy class'!$K$94:$R$107,MATCH('Direct validations'!N436,'Assets by FV hierarchy class'!$K$94:$K$107,0),MATCH('Direct validations'!O436,'Assets by FV hierarchy class'!$K$96:$R$96,0))</f>
        <v>0</v>
      </c>
      <c r="R436" s="482" t="str">
        <f t="shared" si="150"/>
        <v>Pass</v>
      </c>
      <c r="S436" s="494" t="str">
        <f t="shared" si="151"/>
        <v>Pass</v>
      </c>
      <c r="T436" s="482" t="s">
        <v>69</v>
      </c>
      <c r="U436" s="482">
        <f t="shared" si="152"/>
        <v>0</v>
      </c>
      <c r="V436" s="494">
        <f t="shared" si="152"/>
        <v>0</v>
      </c>
    </row>
    <row r="437" spans="4:22" ht="15" x14ac:dyDescent="0.25">
      <c r="D437" s="497" t="s">
        <v>30</v>
      </c>
      <c r="E437" s="481" t="str">
        <f>' Financial Investments (FI)'!$C$120</f>
        <v>Debt securities and other fixed income securities</v>
      </c>
      <c r="F437" s="481" t="str">
        <f>' Financial Investments (FI)'!$E$117</f>
        <v>Total</v>
      </c>
      <c r="G437" s="481">
        <f>INDEX(' Financial Investments (FI)'!$B$116:$C$127,MATCH('Direct validations'!E437,' Financial Investments (FI)'!$C$116:$C$127,0),1)</f>
        <v>2</v>
      </c>
      <c r="H437" s="481" t="str">
        <f>HLOOKUP(F437,' Financial Investments (FI)'!$B$117:$E$118,2,FALSE)</f>
        <v>O</v>
      </c>
      <c r="I437" s="485">
        <f>INDEX(' Financial Investments (FI)'!$B$116:$F$127,MATCH('Direct validations'!G437,' Financial Investments (FI)'!$B$116:$B$127,0),MATCH('Direct validations'!H437,' Financial Investments (FI)'!$B$118:$F$118,0))</f>
        <v>0</v>
      </c>
      <c r="J437" s="485">
        <f>INDEX(' Financial Investments (FI)'!$H$116:$L$127,MATCH('Direct validations'!G437,' Financial Investments (FI)'!$H$116:$H$127,0),MATCH('Direct validations'!H437,' Financial Investments (FI)'!$H$118:$L$118,0))</f>
        <v>0</v>
      </c>
      <c r="K437" s="493" t="s">
        <v>32</v>
      </c>
      <c r="L437" s="481" t="str">
        <f>'Assets by FV hierarchy class'!$C$113</f>
        <v>Debt securities and other fixed income securities</v>
      </c>
      <c r="M437" s="481" t="str">
        <f>'Assets by FV hierarchy class'!$I$110</f>
        <v>Total</v>
      </c>
      <c r="N437" s="481">
        <f>INDEX('Assets by FV hierarchy class'!$B$109:$C$122,MATCH('Direct validations'!L437,'Assets by FV hierarchy class'!$C$109:$C$122,0),1)</f>
        <v>2</v>
      </c>
      <c r="O437" s="481" t="str">
        <f>HLOOKUP(M437,'Assets by FV hierarchy class'!$B$110:$I$111,2,FALSE)</f>
        <v>AN</v>
      </c>
      <c r="P437" s="485">
        <f>INDEX('Assets by FV hierarchy class'!$B$109:$I$122,MATCH('Direct validations'!N437,'Assets by FV hierarchy class'!$B$109:$B$122,0),MATCH('Direct validations'!O437,'Assets by FV hierarchy class'!$B$111:$I$111,0))</f>
        <v>0</v>
      </c>
      <c r="Q437" s="485">
        <f>INDEX('Assets by FV hierarchy class'!$K$109:$R$122,MATCH('Direct validations'!N437,'Assets by FV hierarchy class'!$K$109:$K$122,0),MATCH('Direct validations'!O437,'Assets by FV hierarchy class'!$K$111:$R$111,0))</f>
        <v>0</v>
      </c>
      <c r="R437" s="482" t="str">
        <f t="shared" si="150"/>
        <v>Pass</v>
      </c>
      <c r="S437" s="494" t="str">
        <f t="shared" si="151"/>
        <v>Pass</v>
      </c>
      <c r="T437" s="482" t="s">
        <v>69</v>
      </c>
      <c r="U437" s="482">
        <f t="shared" si="152"/>
        <v>0</v>
      </c>
      <c r="V437" s="494">
        <f t="shared" si="152"/>
        <v>0</v>
      </c>
    </row>
    <row r="438" spans="4:22" x14ac:dyDescent="0.2">
      <c r="D438" s="490"/>
      <c r="R438" s="482"/>
      <c r="S438" s="494"/>
      <c r="U438" s="482"/>
      <c r="V438" s="494"/>
    </row>
    <row r="439" spans="4:22" ht="15" x14ac:dyDescent="0.25">
      <c r="D439" s="497" t="s">
        <v>30</v>
      </c>
      <c r="E439" s="481" t="str">
        <f>' Financial Investments (FI)'!$C$9</f>
        <v>Participation in investment pools</v>
      </c>
      <c r="F439" s="481" t="str">
        <f>' Financial Investments (FI)'!$E$5</f>
        <v>2025 UY</v>
      </c>
      <c r="G439" s="481">
        <f>INDEX(' Financial Investments (FI)'!$B$4:$C$15,MATCH('Direct validations'!E439,' Financial Investments (FI)'!$C$4:$C$15,0),1)</f>
        <v>3</v>
      </c>
      <c r="H439" s="481" t="str">
        <f>HLOOKUP(F439,' Financial Investments (FI)'!$B$5:$E$6,2,FALSE)</f>
        <v>A</v>
      </c>
      <c r="I439" s="485">
        <f>INDEX(' Financial Investments (FI)'!$B$4:$F$15,MATCH('Direct validations'!G439,' Financial Investments (FI)'!$B$4:$B$15,0),MATCH('Direct validations'!H439,' Financial Investments (FI)'!$B$6:$F$6,0))</f>
        <v>0</v>
      </c>
      <c r="J439" s="485">
        <f>INDEX(' Financial Investments (FI)'!$H$4:$L$15,MATCH('Direct validations'!G439,' Financial Investments (FI)'!$H$4:$H$15,0),MATCH('Direct validations'!H439,' Financial Investments (FI)'!$H$6:$L$6,0))</f>
        <v>0</v>
      </c>
      <c r="K439" s="493" t="s">
        <v>32</v>
      </c>
      <c r="L439" s="481" t="str">
        <f>'Assets by FV hierarchy class'!$C$9</f>
        <v>Participation in investment pools</v>
      </c>
      <c r="M439" s="481" t="str">
        <f>'Assets by FV hierarchy class'!$I$5</f>
        <v>Total</v>
      </c>
      <c r="N439" s="481">
        <f>INDEX('Assets by FV hierarchy class'!$B$4:$C$17,MATCH('Direct validations'!L439,'Assets by FV hierarchy class'!$C$4:$C$17,0),1)</f>
        <v>3</v>
      </c>
      <c r="O439" s="481" t="str">
        <f>HLOOKUP(M439,'Assets by FV hierarchy class'!$B$5:$I$6,2,FALSE)</f>
        <v>E</v>
      </c>
      <c r="P439" s="485">
        <f>INDEX('Assets by FV hierarchy class'!$B$4:$I$17,MATCH('Direct validations'!N439,'Assets by FV hierarchy class'!$B$4:$B$17,0),MATCH('Direct validations'!O439,'Assets by FV hierarchy class'!$B$6:$I$6,0))</f>
        <v>0</v>
      </c>
      <c r="Q439" s="485">
        <f>INDEX('Assets by FV hierarchy class'!$K$4:$R$17,MATCH('Direct validations'!N439,'Assets by FV hierarchy class'!$K$4:$K$17,0),MATCH('Direct validations'!O439,'Assets by FV hierarchy class'!$K$6:$R$6,0))</f>
        <v>0</v>
      </c>
      <c r="R439" s="482" t="str">
        <f t="shared" ref="R439:R446" si="153">IF($T439="No",IF(I439=P439,"Pass","Fail"),IF(I439+P439=0,"Pass","Fail"))</f>
        <v>Pass</v>
      </c>
      <c r="S439" s="494" t="str">
        <f t="shared" ref="S439:S446" si="154">IF($T439="No",IF(J439=Q439,"Pass","Fail"),IF(J439+Q439=0,"Pass","Fail"))</f>
        <v>Pass</v>
      </c>
      <c r="T439" s="482" t="s">
        <v>69</v>
      </c>
      <c r="U439" s="482">
        <f t="shared" ref="U439:V446" si="155">IF(R439="Pass",0,1)</f>
        <v>0</v>
      </c>
      <c r="V439" s="494">
        <f t="shared" si="155"/>
        <v>0</v>
      </c>
    </row>
    <row r="440" spans="4:22" ht="15" x14ac:dyDescent="0.25">
      <c r="D440" s="497" t="s">
        <v>30</v>
      </c>
      <c r="E440" s="481" t="str">
        <f>' Financial Investments (FI)'!$C$25</f>
        <v>Participation in investment pools</v>
      </c>
      <c r="F440" s="481" t="str">
        <f>' Financial Investments (FI)'!$E$21</f>
        <v>2024 UY</v>
      </c>
      <c r="G440" s="481">
        <f>INDEX(' Financial Investments (FI)'!$B$20:$C$31,MATCH('Direct validations'!E440,' Financial Investments (FI)'!$C$20:$C$31,0),1)</f>
        <v>3</v>
      </c>
      <c r="H440" s="481" t="str">
        <f>HLOOKUP(F440,' Financial Investments (FI)'!$B$21:$E$22,2,FALSE)</f>
        <v>C</v>
      </c>
      <c r="I440" s="485">
        <f>INDEX(' Financial Investments (FI)'!$B$20:$F$31,MATCH('Direct validations'!G440,' Financial Investments (FI)'!$B$20:$B$31,0),MATCH('Direct validations'!H440,' Financial Investments (FI)'!$B$22:$F$22,0))</f>
        <v>0</v>
      </c>
      <c r="J440" s="485">
        <f>INDEX(' Financial Investments (FI)'!$H$20:$L$31,MATCH('Direct validations'!G440,' Financial Investments (FI)'!$H$20:$H$31,0),MATCH('Direct validations'!H440,' Financial Investments (FI)'!$H$22:$L$22,0))</f>
        <v>0</v>
      </c>
      <c r="K440" s="493" t="s">
        <v>32</v>
      </c>
      <c r="L440" s="481" t="str">
        <f>'Assets by FV hierarchy class'!$C$24</f>
        <v>Participation in investment pools</v>
      </c>
      <c r="M440" s="481" t="str">
        <f>'Assets by FV hierarchy class'!$I$20</f>
        <v>Total</v>
      </c>
      <c r="N440" s="481">
        <f>INDEX('Assets by FV hierarchy class'!$B$19:$C$32,MATCH('Direct validations'!L440,'Assets by FV hierarchy class'!$C$19:$C$32,0),1)</f>
        <v>3</v>
      </c>
      <c r="O440" s="481" t="str">
        <f>HLOOKUP(M440,'Assets by FV hierarchy class'!$B$20:$I$21,2,FALSE)</f>
        <v>J</v>
      </c>
      <c r="P440" s="485">
        <f>INDEX('Assets by FV hierarchy class'!$B$19:$I$32,MATCH('Direct validations'!N440,'Assets by FV hierarchy class'!$B$19:$B$32,0),MATCH('Direct validations'!O440,'Assets by FV hierarchy class'!$B$21:$I$21,0))</f>
        <v>0</v>
      </c>
      <c r="Q440" s="485">
        <f>INDEX('Assets by FV hierarchy class'!$K$19:$R$32,MATCH('Direct validations'!N440,'Assets by FV hierarchy class'!$K$19:$K$32,0),MATCH('Direct validations'!O440,'Assets by FV hierarchy class'!$K$21:$R$21,0))</f>
        <v>0</v>
      </c>
      <c r="R440" s="482" t="str">
        <f t="shared" si="153"/>
        <v>Pass</v>
      </c>
      <c r="S440" s="494" t="str">
        <f t="shared" si="154"/>
        <v>Pass</v>
      </c>
      <c r="T440" s="482" t="s">
        <v>69</v>
      </c>
      <c r="U440" s="482">
        <f t="shared" si="155"/>
        <v>0</v>
      </c>
      <c r="V440" s="494">
        <f t="shared" si="155"/>
        <v>0</v>
      </c>
    </row>
    <row r="441" spans="4:22" ht="15" x14ac:dyDescent="0.25">
      <c r="D441" s="497" t="s">
        <v>30</v>
      </c>
      <c r="E441" s="481" t="str">
        <f>' Financial Investments (FI)'!$C$41</f>
        <v>Participation in investment pools</v>
      </c>
      <c r="F441" s="481" t="str">
        <f>' Financial Investments (FI)'!$E$37</f>
        <v>2023 UY</v>
      </c>
      <c r="G441" s="481">
        <f>INDEX(' Financial Investments (FI)'!$B$36:$C$47,MATCH('Direct validations'!E441,' Financial Investments (FI)'!$C$36:$C$47,0),1)</f>
        <v>3</v>
      </c>
      <c r="H441" s="481" t="str">
        <f>HLOOKUP(F441,' Financial Investments (FI)'!$B$37:$E$38,2,FALSE)</f>
        <v>E</v>
      </c>
      <c r="I441" s="485">
        <f>INDEX(' Financial Investments (FI)'!$B$36:$F$47,MATCH('Direct validations'!G441,' Financial Investments (FI)'!$B$36:$B$47,0),MATCH('Direct validations'!H441,' Financial Investments (FI)'!$B$38:$F$38,0))</f>
        <v>0</v>
      </c>
      <c r="J441" s="485">
        <f>INDEX(' Financial Investments (FI)'!$H$36:$L$47,MATCH('Direct validations'!G441,' Financial Investments (FI)'!$H$36:$H$47,0),MATCH('Direct validations'!H441,' Financial Investments (FI)'!$H$38:$L$38,0))</f>
        <v>0</v>
      </c>
      <c r="K441" s="493" t="s">
        <v>32</v>
      </c>
      <c r="L441" s="481" t="str">
        <f>'Assets by FV hierarchy class'!$C$39</f>
        <v>Participation in investment pools</v>
      </c>
      <c r="M441" s="481" t="str">
        <f>'Assets by FV hierarchy class'!$I$35</f>
        <v>Total</v>
      </c>
      <c r="N441" s="481">
        <f>INDEX('Assets by FV hierarchy class'!$B$34:$C$47,MATCH('Direct validations'!L441,'Assets by FV hierarchy class'!$C$34:$C$47,0),1)</f>
        <v>3</v>
      </c>
      <c r="O441" s="481" t="str">
        <f>HLOOKUP(M441,'Assets by FV hierarchy class'!$B$35:$I$36,2,FALSE)</f>
        <v>O</v>
      </c>
      <c r="P441" s="485">
        <f>INDEX('Assets by FV hierarchy class'!$B$34:$I$47,MATCH('Direct validations'!N441,'Assets by FV hierarchy class'!$B$34:$B$47,0),MATCH('Direct validations'!O441,'Assets by FV hierarchy class'!$B$36:$I$36,0))</f>
        <v>0</v>
      </c>
      <c r="Q441" s="485">
        <f>INDEX('Assets by FV hierarchy class'!$K$34:$R$47,MATCH('Direct validations'!N441,'Assets by FV hierarchy class'!$K$34:$K$47,0),MATCH('Direct validations'!O441,'Assets by FV hierarchy class'!$K$36:$R$36,0))</f>
        <v>0</v>
      </c>
      <c r="R441" s="482" t="str">
        <f t="shared" si="153"/>
        <v>Pass</v>
      </c>
      <c r="S441" s="494" t="str">
        <f t="shared" si="154"/>
        <v>Pass</v>
      </c>
      <c r="T441" s="482" t="s">
        <v>69</v>
      </c>
      <c r="U441" s="482">
        <f t="shared" si="155"/>
        <v>0</v>
      </c>
      <c r="V441" s="494">
        <f t="shared" si="155"/>
        <v>0</v>
      </c>
    </row>
    <row r="442" spans="4:22" ht="15" x14ac:dyDescent="0.25">
      <c r="D442" s="497" t="s">
        <v>30</v>
      </c>
      <c r="E442" s="481" t="str">
        <f>' Financial Investments (FI)'!$C$57</f>
        <v>Participation in investment pools</v>
      </c>
      <c r="F442" s="481" t="str">
        <f>' Financial Investments (FI)'!$E$53</f>
        <v>2022 UY</v>
      </c>
      <c r="G442" s="481">
        <f>INDEX(' Financial Investments (FI)'!$B$52:$C$63,MATCH('Direct validations'!E442,' Financial Investments (FI)'!$C$52:$C$63,0),1)</f>
        <v>3</v>
      </c>
      <c r="H442" s="481" t="str">
        <f>HLOOKUP(F442,' Financial Investments (FI)'!$B$53:$E$54,2,FALSE)</f>
        <v>G</v>
      </c>
      <c r="I442" s="485">
        <f>INDEX(' Financial Investments (FI)'!$B$52:$F$63,MATCH('Direct validations'!G442,' Financial Investments (FI)'!$B$52:$B$63,0),MATCH('Direct validations'!H442,' Financial Investments (FI)'!$B$54:$F$54,0))</f>
        <v>0</v>
      </c>
      <c r="J442" s="485">
        <f>INDEX(' Financial Investments (FI)'!$H$52:$L$63,MATCH('Direct validations'!G442,' Financial Investments (FI)'!$H$52:$H$63,0),MATCH('Direct validations'!H442,' Financial Investments (FI)'!$H$54:$L$54,0))</f>
        <v>0</v>
      </c>
      <c r="K442" s="493" t="s">
        <v>32</v>
      </c>
      <c r="L442" s="481" t="str">
        <f>'Assets by FV hierarchy class'!$C$54</f>
        <v>Participation in investment pools</v>
      </c>
      <c r="M442" s="481" t="str">
        <f>'Assets by FV hierarchy class'!$I$50</f>
        <v>Total</v>
      </c>
      <c r="N442" s="481">
        <f>INDEX('Assets by FV hierarchy class'!$B$49:$C$62,MATCH('Direct validations'!L442,'Assets by FV hierarchy class'!$C$49:$C$62,0),1)</f>
        <v>3</v>
      </c>
      <c r="O442" s="481" t="str">
        <f>HLOOKUP(M442,'Assets by FV hierarchy class'!$B$50:$I$51,2,FALSE)</f>
        <v>T</v>
      </c>
      <c r="P442" s="485">
        <f>INDEX('Assets by FV hierarchy class'!$B$49:$I$62,MATCH('Direct validations'!N442,'Assets by FV hierarchy class'!$B$49:$B$62,0),MATCH('Direct validations'!O442,'Assets by FV hierarchy class'!$B$51:$I$51,0))</f>
        <v>0</v>
      </c>
      <c r="Q442" s="485">
        <f>INDEX('Assets by FV hierarchy class'!$K$49:$R$62,MATCH('Direct validations'!N442,'Assets by FV hierarchy class'!$K$49:$K$62,0),MATCH('Direct validations'!O442,'Assets by FV hierarchy class'!$K$51:$R$51,0))</f>
        <v>0</v>
      </c>
      <c r="R442" s="482" t="str">
        <f t="shared" si="153"/>
        <v>Pass</v>
      </c>
      <c r="S442" s="494" t="str">
        <f t="shared" si="154"/>
        <v>Pass</v>
      </c>
      <c r="T442" s="482" t="s">
        <v>69</v>
      </c>
      <c r="U442" s="482">
        <f t="shared" si="155"/>
        <v>0</v>
      </c>
      <c r="V442" s="494">
        <f t="shared" si="155"/>
        <v>0</v>
      </c>
    </row>
    <row r="443" spans="4:22" ht="15" x14ac:dyDescent="0.25">
      <c r="D443" s="497" t="s">
        <v>30</v>
      </c>
      <c r="E443" s="481" t="str">
        <f>' Financial Investments (FI)'!$C$73</f>
        <v>Participation in investment pools</v>
      </c>
      <c r="F443" s="481" t="str">
        <f>' Financial Investments (FI)'!$E$69</f>
        <v>2021 UY</v>
      </c>
      <c r="G443" s="481">
        <f>INDEX(' Financial Investments (FI)'!$B$68:$C$79,MATCH('Direct validations'!E443,' Financial Investments (FI)'!$C$68:$C$79,0),1)</f>
        <v>3</v>
      </c>
      <c r="H443" s="481" t="str">
        <f>HLOOKUP(F443,' Financial Investments (FI)'!$B$69:$E$70,2,FALSE)</f>
        <v>I</v>
      </c>
      <c r="I443" s="485">
        <f>INDEX(' Financial Investments (FI)'!$B$68:$F$79,MATCH('Direct validations'!G443,' Financial Investments (FI)'!$B$68:$B$79,0),MATCH('Direct validations'!H443,' Financial Investments (FI)'!$B$70:$F$70,0))</f>
        <v>0</v>
      </c>
      <c r="J443" s="485">
        <f>INDEX(' Financial Investments (FI)'!$H$68:$L$79,MATCH('Direct validations'!G443,' Financial Investments (FI)'!$H$68:$H$79,0),MATCH('Direct validations'!H443,' Financial Investments (FI)'!$H$70:$L$70,0))</f>
        <v>0</v>
      </c>
      <c r="K443" s="493" t="s">
        <v>32</v>
      </c>
      <c r="L443" s="481" t="str">
        <f>'Assets by FV hierarchy class'!$C$69</f>
        <v>Participation in investment pools</v>
      </c>
      <c r="M443" s="481" t="str">
        <f>'Assets by FV hierarchy class'!$I$65</f>
        <v>Total</v>
      </c>
      <c r="N443" s="481">
        <f>INDEX('Assets by FV hierarchy class'!$B$64:$C$77,MATCH('Direct validations'!L443,'Assets by FV hierarchy class'!$C$64:$C$77,0),1)</f>
        <v>3</v>
      </c>
      <c r="O443" s="481" t="str">
        <f>HLOOKUP(M443,'Assets by FV hierarchy class'!$B$65:$I$66,2,FALSE)</f>
        <v>Y</v>
      </c>
      <c r="P443" s="485">
        <f>INDEX('Assets by FV hierarchy class'!$B$64:$I$77,MATCH('Direct validations'!N443,'Assets by FV hierarchy class'!$B$64:$B$77,0),MATCH('Direct validations'!O443,'Assets by FV hierarchy class'!$B$66:$I$66,0))</f>
        <v>0</v>
      </c>
      <c r="Q443" s="485">
        <f>INDEX('Assets by FV hierarchy class'!$K$64:$R$77,MATCH('Direct validations'!N443,'Assets by FV hierarchy class'!$K$64:$K$77,0),MATCH('Direct validations'!O443,'Assets by FV hierarchy class'!$K$66:$R$66,0))</f>
        <v>0</v>
      </c>
      <c r="R443" s="482" t="str">
        <f t="shared" si="153"/>
        <v>Pass</v>
      </c>
      <c r="S443" s="494" t="str">
        <f t="shared" si="154"/>
        <v>Pass</v>
      </c>
      <c r="T443" s="482" t="s">
        <v>69</v>
      </c>
      <c r="U443" s="482">
        <f t="shared" si="155"/>
        <v>0</v>
      </c>
      <c r="V443" s="494">
        <f t="shared" si="155"/>
        <v>0</v>
      </c>
    </row>
    <row r="444" spans="4:22" ht="15" x14ac:dyDescent="0.25">
      <c r="D444" s="497" t="s">
        <v>30</v>
      </c>
      <c r="E444" s="481" t="str">
        <f>' Financial Investments (FI)'!$C$89</f>
        <v>Participation in investment pools</v>
      </c>
      <c r="F444" s="481" t="str">
        <f>' Financial Investments (FI)'!$E$85</f>
        <v>2020 UY</v>
      </c>
      <c r="G444" s="481">
        <f>INDEX(' Financial Investments (FI)'!$B$84:$C$95,MATCH('Direct validations'!E444,' Financial Investments (FI)'!$C$84:$C$95,0),1)</f>
        <v>3</v>
      </c>
      <c r="H444" s="481" t="str">
        <f>HLOOKUP(F444,' Financial Investments (FI)'!$B$85:$E$86,2,FALSE)</f>
        <v>K</v>
      </c>
      <c r="I444" s="485">
        <f>INDEX(' Financial Investments (FI)'!$B$84:$F$95,MATCH('Direct validations'!G444,' Financial Investments (FI)'!$B$84:$B$95,0),MATCH('Direct validations'!H444,' Financial Investments (FI)'!$B$86:$F$86,0))</f>
        <v>0</v>
      </c>
      <c r="J444" s="485">
        <f>INDEX(' Financial Investments (FI)'!$H$84:$L$95,MATCH('Direct validations'!G444,' Financial Investments (FI)'!$H$84:$H$95,0),MATCH('Direct validations'!H444,' Financial Investments (FI)'!$H$86:$L$86,0))</f>
        <v>0</v>
      </c>
      <c r="K444" s="493" t="s">
        <v>32</v>
      </c>
      <c r="L444" s="481" t="str">
        <f>'Assets by FV hierarchy class'!$C$84</f>
        <v>Participation in investment pools</v>
      </c>
      <c r="M444" s="481" t="str">
        <f>'Assets by FV hierarchy class'!$I$80</f>
        <v>Total</v>
      </c>
      <c r="N444" s="481">
        <f>INDEX('Assets by FV hierarchy class'!$B$79:$C$92,MATCH('Direct validations'!L444,'Assets by FV hierarchy class'!$C$79:$C$92,0),1)</f>
        <v>3</v>
      </c>
      <c r="O444" s="481" t="str">
        <f>HLOOKUP(M444,'Assets by FV hierarchy class'!$B$80:$I$81,2,FALSE)</f>
        <v>AD</v>
      </c>
      <c r="P444" s="485">
        <f>INDEX('Assets by FV hierarchy class'!$B$79:$I$92,MATCH('Direct validations'!N444,'Assets by FV hierarchy class'!$B$79:$B$92,0),MATCH('Direct validations'!O444,'Assets by FV hierarchy class'!$B$81:$I$81,0))</f>
        <v>0</v>
      </c>
      <c r="Q444" s="485">
        <f>INDEX('Assets by FV hierarchy class'!$K$79:$R$92,MATCH('Direct validations'!N444,'Assets by FV hierarchy class'!$K$79:$K$92,0),MATCH('Direct validations'!O444,'Assets by FV hierarchy class'!$K$81:$R$81,0))</f>
        <v>0</v>
      </c>
      <c r="R444" s="482" t="str">
        <f t="shared" si="153"/>
        <v>Pass</v>
      </c>
      <c r="S444" s="494" t="str">
        <f t="shared" si="154"/>
        <v>Pass</v>
      </c>
      <c r="T444" s="482" t="s">
        <v>69</v>
      </c>
      <c r="U444" s="482">
        <f t="shared" si="155"/>
        <v>0</v>
      </c>
      <c r="V444" s="494">
        <f t="shared" si="155"/>
        <v>0</v>
      </c>
    </row>
    <row r="445" spans="4:22" ht="15" x14ac:dyDescent="0.25">
      <c r="D445" s="497" t="s">
        <v>30</v>
      </c>
      <c r="E445" s="481" t="str">
        <f>' Financial Investments (FI)'!$C$105</f>
        <v>Participation in investment pools</v>
      </c>
      <c r="F445" s="481" t="str">
        <f>' Financial Investments (FI)'!$E$101</f>
        <v>2019 UY</v>
      </c>
      <c r="G445" s="481">
        <f>INDEX(' Financial Investments (FI)'!$B$100:$C$111,MATCH('Direct validations'!E445,' Financial Investments (FI)'!$C$100:$C$111,0),1)</f>
        <v>3</v>
      </c>
      <c r="H445" s="481" t="str">
        <f>HLOOKUP(F445,' Financial Investments (FI)'!$B$101:$E$102,2,FALSE)</f>
        <v>M</v>
      </c>
      <c r="I445" s="485">
        <f>INDEX(' Financial Investments (FI)'!$B$100:$F$111,MATCH('Direct validations'!G445,' Financial Investments (FI)'!$B$100:$B$111,0),MATCH('Direct validations'!H445,' Financial Investments (FI)'!$B$102:$F$102,0))</f>
        <v>0</v>
      </c>
      <c r="J445" s="485">
        <f>INDEX(' Financial Investments (FI)'!$H$100:$L$111,MATCH('Direct validations'!G445,' Financial Investments (FI)'!$H$100:$H$111,0),MATCH('Direct validations'!H445,' Financial Investments (FI)'!$H$102:$L$102,0))</f>
        <v>0</v>
      </c>
      <c r="K445" s="493" t="s">
        <v>32</v>
      </c>
      <c r="L445" s="481" t="str">
        <f>'Assets by FV hierarchy class'!$C$99</f>
        <v>Participation in investment pools</v>
      </c>
      <c r="M445" s="481" t="str">
        <f>'Assets by FV hierarchy class'!$I$95</f>
        <v>Total</v>
      </c>
      <c r="N445" s="481">
        <f>INDEX('Assets by FV hierarchy class'!$B$94:$C$107,MATCH('Direct validations'!L445,'Assets by FV hierarchy class'!$C$94:$C$107,0),1)</f>
        <v>3</v>
      </c>
      <c r="O445" s="481" t="str">
        <f>HLOOKUP(M445,'Assets by FV hierarchy class'!$B$95:$I$96,2,FALSE)</f>
        <v>AI</v>
      </c>
      <c r="P445" s="485">
        <f>INDEX('Assets by FV hierarchy class'!$B$94:$I$107,MATCH('Direct validations'!N445,'Assets by FV hierarchy class'!$B$94:$B$107,0),MATCH('Direct validations'!O445,'Assets by FV hierarchy class'!$B$96:$I$96,0))</f>
        <v>0</v>
      </c>
      <c r="Q445" s="485">
        <f>INDEX('Assets by FV hierarchy class'!$K$94:$R$107,MATCH('Direct validations'!N445,'Assets by FV hierarchy class'!$K$94:$K$107,0),MATCH('Direct validations'!O445,'Assets by FV hierarchy class'!$K$96:$R$96,0))</f>
        <v>0</v>
      </c>
      <c r="R445" s="482" t="str">
        <f t="shared" si="153"/>
        <v>Pass</v>
      </c>
      <c r="S445" s="494" t="str">
        <f t="shared" si="154"/>
        <v>Pass</v>
      </c>
      <c r="T445" s="482" t="s">
        <v>69</v>
      </c>
      <c r="U445" s="482">
        <f t="shared" si="155"/>
        <v>0</v>
      </c>
      <c r="V445" s="494">
        <f t="shared" si="155"/>
        <v>0</v>
      </c>
    </row>
    <row r="446" spans="4:22" ht="15" x14ac:dyDescent="0.25">
      <c r="D446" s="497" t="s">
        <v>30</v>
      </c>
      <c r="E446" s="481" t="str">
        <f>' Financial Investments (FI)'!$C$121</f>
        <v>Participation in investment pools</v>
      </c>
      <c r="F446" s="481" t="str">
        <f>' Financial Investments (FI)'!$E$117</f>
        <v>Total</v>
      </c>
      <c r="G446" s="481">
        <f>INDEX(' Financial Investments (FI)'!$B$116:$C$127,MATCH('Direct validations'!E446,' Financial Investments (FI)'!$C$116:$C$127,0),1)</f>
        <v>3</v>
      </c>
      <c r="H446" s="481" t="str">
        <f>HLOOKUP(F446,' Financial Investments (FI)'!$B$117:$E$118,2,FALSE)</f>
        <v>O</v>
      </c>
      <c r="I446" s="485">
        <f>INDEX(' Financial Investments (FI)'!$B$116:$F$127,MATCH('Direct validations'!G446,' Financial Investments (FI)'!$B$116:$B$127,0),MATCH('Direct validations'!H446,' Financial Investments (FI)'!$B$118:$F$118,0))</f>
        <v>0</v>
      </c>
      <c r="J446" s="485">
        <f>INDEX(' Financial Investments (FI)'!$H$116:$L$127,MATCH('Direct validations'!G446,' Financial Investments (FI)'!$H$116:$H$127,0),MATCH('Direct validations'!H446,' Financial Investments (FI)'!$H$118:$L$118,0))</f>
        <v>0</v>
      </c>
      <c r="K446" s="493" t="s">
        <v>32</v>
      </c>
      <c r="L446" s="481" t="str">
        <f>'Assets by FV hierarchy class'!$C$114</f>
        <v>Participation in investment pools</v>
      </c>
      <c r="M446" s="481" t="str">
        <f>'Assets by FV hierarchy class'!$I$110</f>
        <v>Total</v>
      </c>
      <c r="N446" s="481">
        <f>INDEX('Assets by FV hierarchy class'!$B$109:$C$122,MATCH('Direct validations'!L446,'Assets by FV hierarchy class'!$C$109:$C$122,0),1)</f>
        <v>3</v>
      </c>
      <c r="O446" s="481" t="str">
        <f>HLOOKUP(M446,'Assets by FV hierarchy class'!$B$110:$I$111,2,FALSE)</f>
        <v>AN</v>
      </c>
      <c r="P446" s="485">
        <f>INDEX('Assets by FV hierarchy class'!$B$109:$I$122,MATCH('Direct validations'!N446,'Assets by FV hierarchy class'!$B$109:$B$122,0),MATCH('Direct validations'!O446,'Assets by FV hierarchy class'!$B$111:$I$111,0))</f>
        <v>0</v>
      </c>
      <c r="Q446" s="485">
        <f>INDEX('Assets by FV hierarchy class'!$K$109:$R$122,MATCH('Direct validations'!N446,'Assets by FV hierarchy class'!$K$109:$K$122,0),MATCH('Direct validations'!O446,'Assets by FV hierarchy class'!$K$111:$R$111,0))</f>
        <v>0</v>
      </c>
      <c r="R446" s="482" t="str">
        <f t="shared" si="153"/>
        <v>Pass</v>
      </c>
      <c r="S446" s="494" t="str">
        <f t="shared" si="154"/>
        <v>Pass</v>
      </c>
      <c r="T446" s="482" t="s">
        <v>69</v>
      </c>
      <c r="U446" s="482">
        <f t="shared" si="155"/>
        <v>0</v>
      </c>
      <c r="V446" s="494">
        <f t="shared" si="155"/>
        <v>0</v>
      </c>
    </row>
    <row r="447" spans="4:22" x14ac:dyDescent="0.2">
      <c r="D447" s="490"/>
      <c r="R447" s="482"/>
      <c r="S447" s="494"/>
      <c r="U447" s="482"/>
      <c r="V447" s="494"/>
    </row>
    <row r="448" spans="4:22" ht="15" x14ac:dyDescent="0.25">
      <c r="D448" s="497" t="s">
        <v>30</v>
      </c>
      <c r="E448" s="481" t="str">
        <f>' Financial Investments (FI)'!$C$10</f>
        <v>Loans secured by mortgages</v>
      </c>
      <c r="F448" s="481" t="str">
        <f>' Financial Investments (FI)'!$E$5</f>
        <v>2025 UY</v>
      </c>
      <c r="G448" s="481">
        <f>INDEX(' Financial Investments (FI)'!$B$4:$C$15,MATCH('Direct validations'!E448,' Financial Investments (FI)'!$C$4:$C$15,0),1)</f>
        <v>4</v>
      </c>
      <c r="H448" s="481" t="str">
        <f>HLOOKUP(F448,' Financial Investments (FI)'!$B$5:$E$6,2,FALSE)</f>
        <v>A</v>
      </c>
      <c r="I448" s="485">
        <f>INDEX(' Financial Investments (FI)'!$B$4:$F$15,MATCH('Direct validations'!G448,' Financial Investments (FI)'!$B$4:$B$15,0),MATCH('Direct validations'!H448,' Financial Investments (FI)'!$B$6:$F$6,0))</f>
        <v>0</v>
      </c>
      <c r="J448" s="485">
        <f>INDEX(' Financial Investments (FI)'!$H$4:$L$15,MATCH('Direct validations'!G448,' Financial Investments (FI)'!$H$4:$H$15,0),MATCH('Direct validations'!H448,' Financial Investments (FI)'!$H$6:$L$6,0))</f>
        <v>0</v>
      </c>
      <c r="K448" s="493" t="s">
        <v>32</v>
      </c>
      <c r="L448" s="481" t="str">
        <f>'Assets by FV hierarchy class'!$C$10</f>
        <v>Loans secured by mortgages</v>
      </c>
      <c r="M448" s="481" t="str">
        <f>'Assets by FV hierarchy class'!$I$5</f>
        <v>Total</v>
      </c>
      <c r="N448" s="481">
        <f>INDEX('Assets by FV hierarchy class'!$B$4:$C$17,MATCH('Direct validations'!L448,'Assets by FV hierarchy class'!$C$4:$C$17,0),1)</f>
        <v>4</v>
      </c>
      <c r="O448" s="481" t="str">
        <f>HLOOKUP(M448,'Assets by FV hierarchy class'!$B$5:$I$6,2,FALSE)</f>
        <v>E</v>
      </c>
      <c r="P448" s="485">
        <f>INDEX('Assets by FV hierarchy class'!$B$4:$I$17,MATCH('Direct validations'!N448,'Assets by FV hierarchy class'!$B$4:$B$17,0),MATCH('Direct validations'!O448,'Assets by FV hierarchy class'!$B$6:$I$6,0))</f>
        <v>0</v>
      </c>
      <c r="Q448" s="485">
        <f>INDEX('Assets by FV hierarchy class'!$K$4:$R$17,MATCH('Direct validations'!N448,'Assets by FV hierarchy class'!$K$4:$K$17,0),MATCH('Direct validations'!O448,'Assets by FV hierarchy class'!$K$6:$R$6,0))</f>
        <v>0</v>
      </c>
      <c r="R448" s="482" t="str">
        <f t="shared" ref="R448:R455" si="156">IF($T448="No",IF(I448=P448,"Pass","Fail"),IF(I448+P448=0,"Pass","Fail"))</f>
        <v>Pass</v>
      </c>
      <c r="S448" s="494" t="str">
        <f t="shared" ref="S448:S455" si="157">IF($T448="No",IF(J448=Q448,"Pass","Fail"),IF(J448+Q448=0,"Pass","Fail"))</f>
        <v>Pass</v>
      </c>
      <c r="T448" s="482" t="s">
        <v>69</v>
      </c>
      <c r="U448" s="482">
        <f t="shared" ref="U448:V455" si="158">IF(R448="Pass",0,1)</f>
        <v>0</v>
      </c>
      <c r="V448" s="494">
        <f t="shared" si="158"/>
        <v>0</v>
      </c>
    </row>
    <row r="449" spans="4:22" ht="15" x14ac:dyDescent="0.25">
      <c r="D449" s="497" t="s">
        <v>30</v>
      </c>
      <c r="E449" s="481" t="str">
        <f>' Financial Investments (FI)'!$C$26</f>
        <v>Loans secured by mortgages</v>
      </c>
      <c r="F449" s="481" t="str">
        <f>' Financial Investments (FI)'!$E$21</f>
        <v>2024 UY</v>
      </c>
      <c r="G449" s="481">
        <f>INDEX(' Financial Investments (FI)'!$B$20:$C$31,MATCH('Direct validations'!E449,' Financial Investments (FI)'!$C$20:$C$31,0),1)</f>
        <v>4</v>
      </c>
      <c r="H449" s="481" t="str">
        <f>HLOOKUP(F449,' Financial Investments (FI)'!$B$21:$E$22,2,FALSE)</f>
        <v>C</v>
      </c>
      <c r="I449" s="485">
        <f>INDEX(' Financial Investments (FI)'!$B$20:$F$31,MATCH('Direct validations'!G449,' Financial Investments (FI)'!$B$20:$B$31,0),MATCH('Direct validations'!H449,' Financial Investments (FI)'!$B$22:$F$22,0))</f>
        <v>0</v>
      </c>
      <c r="J449" s="485">
        <f>INDEX(' Financial Investments (FI)'!$H$20:$L$31,MATCH('Direct validations'!G449,' Financial Investments (FI)'!$H$20:$H$31,0),MATCH('Direct validations'!H449,' Financial Investments (FI)'!$H$22:$L$22,0))</f>
        <v>0</v>
      </c>
      <c r="K449" s="493" t="s">
        <v>32</v>
      </c>
      <c r="L449" s="481" t="str">
        <f>'Assets by FV hierarchy class'!$C$25</f>
        <v>Loans secured by mortgages</v>
      </c>
      <c r="M449" s="481" t="str">
        <f>'Assets by FV hierarchy class'!$I$20</f>
        <v>Total</v>
      </c>
      <c r="N449" s="481">
        <f>INDEX('Assets by FV hierarchy class'!$B$19:$C$32,MATCH('Direct validations'!L449,'Assets by FV hierarchy class'!$C$19:$C$32,0),1)</f>
        <v>4</v>
      </c>
      <c r="O449" s="481" t="str">
        <f>HLOOKUP(M449,'Assets by FV hierarchy class'!$B$20:$I$21,2,FALSE)</f>
        <v>J</v>
      </c>
      <c r="P449" s="485">
        <f>INDEX('Assets by FV hierarchy class'!$B$19:$I$32,MATCH('Direct validations'!N449,'Assets by FV hierarchy class'!$B$19:$B$32,0),MATCH('Direct validations'!O449,'Assets by FV hierarchy class'!$B$21:$I$21,0))</f>
        <v>0</v>
      </c>
      <c r="Q449" s="485">
        <f>INDEX('Assets by FV hierarchy class'!$K$19:$R$32,MATCH('Direct validations'!N449,'Assets by FV hierarchy class'!$K$19:$K$32,0),MATCH('Direct validations'!O449,'Assets by FV hierarchy class'!$K$21:$R$21,0))</f>
        <v>0</v>
      </c>
      <c r="R449" s="482" t="str">
        <f t="shared" si="156"/>
        <v>Pass</v>
      </c>
      <c r="S449" s="494" t="str">
        <f t="shared" si="157"/>
        <v>Pass</v>
      </c>
      <c r="T449" s="482" t="s">
        <v>69</v>
      </c>
      <c r="U449" s="482">
        <f t="shared" si="158"/>
        <v>0</v>
      </c>
      <c r="V449" s="494">
        <f t="shared" si="158"/>
        <v>0</v>
      </c>
    </row>
    <row r="450" spans="4:22" ht="15" x14ac:dyDescent="0.25">
      <c r="D450" s="497" t="s">
        <v>30</v>
      </c>
      <c r="E450" s="481" t="str">
        <f>' Financial Investments (FI)'!$C$42</f>
        <v>Loans secured by mortgages</v>
      </c>
      <c r="F450" s="481" t="str">
        <f>' Financial Investments (FI)'!$E$37</f>
        <v>2023 UY</v>
      </c>
      <c r="G450" s="481">
        <f>INDEX(' Financial Investments (FI)'!$B$36:$C$47,MATCH('Direct validations'!E450,' Financial Investments (FI)'!$C$36:$C$47,0),1)</f>
        <v>4</v>
      </c>
      <c r="H450" s="481" t="str">
        <f>HLOOKUP(F450,' Financial Investments (FI)'!$B$37:$E$38,2,FALSE)</f>
        <v>E</v>
      </c>
      <c r="I450" s="485">
        <f>INDEX(' Financial Investments (FI)'!$B$36:$F$47,MATCH('Direct validations'!G450,' Financial Investments (FI)'!$B$36:$B$47,0),MATCH('Direct validations'!H450,' Financial Investments (FI)'!$B$38:$F$38,0))</f>
        <v>0</v>
      </c>
      <c r="J450" s="485">
        <f>INDEX(' Financial Investments (FI)'!$H$36:$L$47,MATCH('Direct validations'!G450,' Financial Investments (FI)'!$H$36:$H$47,0),MATCH('Direct validations'!H450,' Financial Investments (FI)'!$H$38:$L$38,0))</f>
        <v>0</v>
      </c>
      <c r="K450" s="493" t="s">
        <v>32</v>
      </c>
      <c r="L450" s="481" t="str">
        <f>'Assets by FV hierarchy class'!$C$40</f>
        <v>Loans secured by mortgages</v>
      </c>
      <c r="M450" s="481" t="str">
        <f>'Assets by FV hierarchy class'!$I$35</f>
        <v>Total</v>
      </c>
      <c r="N450" s="481">
        <f>INDEX('Assets by FV hierarchy class'!$B$34:$C$47,MATCH('Direct validations'!L450,'Assets by FV hierarchy class'!$C$34:$C$47,0),1)</f>
        <v>4</v>
      </c>
      <c r="O450" s="481" t="str">
        <f>HLOOKUP(M450,'Assets by FV hierarchy class'!$B$35:$I$36,2,FALSE)</f>
        <v>O</v>
      </c>
      <c r="P450" s="485">
        <f>INDEX('Assets by FV hierarchy class'!$B$34:$I$47,MATCH('Direct validations'!N450,'Assets by FV hierarchy class'!$B$34:$B$47,0),MATCH('Direct validations'!O450,'Assets by FV hierarchy class'!$B$36:$I$36,0))</f>
        <v>0</v>
      </c>
      <c r="Q450" s="485">
        <f>INDEX('Assets by FV hierarchy class'!$K$34:$R$47,MATCH('Direct validations'!N450,'Assets by FV hierarchy class'!$K$34:$K$47,0),MATCH('Direct validations'!O450,'Assets by FV hierarchy class'!$K$36:$R$36,0))</f>
        <v>0</v>
      </c>
      <c r="R450" s="482" t="str">
        <f t="shared" si="156"/>
        <v>Pass</v>
      </c>
      <c r="S450" s="494" t="str">
        <f t="shared" si="157"/>
        <v>Pass</v>
      </c>
      <c r="T450" s="482" t="s">
        <v>69</v>
      </c>
      <c r="U450" s="482">
        <f t="shared" si="158"/>
        <v>0</v>
      </c>
      <c r="V450" s="494">
        <f t="shared" si="158"/>
        <v>0</v>
      </c>
    </row>
    <row r="451" spans="4:22" ht="15" x14ac:dyDescent="0.25">
      <c r="D451" s="497" t="s">
        <v>30</v>
      </c>
      <c r="E451" s="481" t="str">
        <f>' Financial Investments (FI)'!$C$58</f>
        <v>Loans secured by mortgages</v>
      </c>
      <c r="F451" s="481" t="str">
        <f>' Financial Investments (FI)'!$E$53</f>
        <v>2022 UY</v>
      </c>
      <c r="G451" s="481">
        <f>INDEX(' Financial Investments (FI)'!$B$52:$C$63,MATCH('Direct validations'!E451,' Financial Investments (FI)'!$C$52:$C$63,0),1)</f>
        <v>4</v>
      </c>
      <c r="H451" s="481" t="str">
        <f>HLOOKUP(F451,' Financial Investments (FI)'!$B$53:$E$54,2,FALSE)</f>
        <v>G</v>
      </c>
      <c r="I451" s="485">
        <f>INDEX(' Financial Investments (FI)'!$B$52:$F$63,MATCH('Direct validations'!G451,' Financial Investments (FI)'!$B$52:$B$63,0),MATCH('Direct validations'!H451,' Financial Investments (FI)'!$B$54:$F$54,0))</f>
        <v>0</v>
      </c>
      <c r="J451" s="485">
        <f>INDEX(' Financial Investments (FI)'!$H$52:$L$63,MATCH('Direct validations'!G451,' Financial Investments (FI)'!$H$52:$H$63,0),MATCH('Direct validations'!H451,' Financial Investments (FI)'!$H$54:$L$54,0))</f>
        <v>0</v>
      </c>
      <c r="K451" s="493" t="s">
        <v>32</v>
      </c>
      <c r="L451" s="481" t="str">
        <f>'Assets by FV hierarchy class'!$C$55</f>
        <v>Loans secured by mortgages</v>
      </c>
      <c r="M451" s="481" t="str">
        <f>'Assets by FV hierarchy class'!$I$50</f>
        <v>Total</v>
      </c>
      <c r="N451" s="481">
        <f>INDEX('Assets by FV hierarchy class'!$B$49:$C$62,MATCH('Direct validations'!L451,'Assets by FV hierarchy class'!$C$49:$C$62,0),1)</f>
        <v>4</v>
      </c>
      <c r="O451" s="481" t="str">
        <f>HLOOKUP(M451,'Assets by FV hierarchy class'!$B$50:$I$51,2,FALSE)</f>
        <v>T</v>
      </c>
      <c r="P451" s="485">
        <f>INDEX('Assets by FV hierarchy class'!$B$49:$I$62,MATCH('Direct validations'!N451,'Assets by FV hierarchy class'!$B$49:$B$62,0),MATCH('Direct validations'!O451,'Assets by FV hierarchy class'!$B$51:$I$51,0))</f>
        <v>0</v>
      </c>
      <c r="Q451" s="485">
        <f>INDEX('Assets by FV hierarchy class'!$K$49:$R$62,MATCH('Direct validations'!N451,'Assets by FV hierarchy class'!$K$49:$K$62,0),MATCH('Direct validations'!O451,'Assets by FV hierarchy class'!$K$51:$R$51,0))</f>
        <v>0</v>
      </c>
      <c r="R451" s="482" t="str">
        <f t="shared" si="156"/>
        <v>Pass</v>
      </c>
      <c r="S451" s="494" t="str">
        <f t="shared" si="157"/>
        <v>Pass</v>
      </c>
      <c r="T451" s="482" t="s">
        <v>69</v>
      </c>
      <c r="U451" s="482">
        <f t="shared" si="158"/>
        <v>0</v>
      </c>
      <c r="V451" s="494">
        <f t="shared" si="158"/>
        <v>0</v>
      </c>
    </row>
    <row r="452" spans="4:22" ht="15" x14ac:dyDescent="0.25">
      <c r="D452" s="497" t="s">
        <v>30</v>
      </c>
      <c r="E452" s="481" t="str">
        <f>' Financial Investments (FI)'!$C$74</f>
        <v>Loans secured by mortgages</v>
      </c>
      <c r="F452" s="481" t="str">
        <f>' Financial Investments (FI)'!$E$69</f>
        <v>2021 UY</v>
      </c>
      <c r="G452" s="481">
        <f>INDEX(' Financial Investments (FI)'!$B$68:$C$79,MATCH('Direct validations'!E452,' Financial Investments (FI)'!$C$68:$C$79,0),1)</f>
        <v>4</v>
      </c>
      <c r="H452" s="481" t="str">
        <f>HLOOKUP(F452,' Financial Investments (FI)'!$B$69:$E$70,2,FALSE)</f>
        <v>I</v>
      </c>
      <c r="I452" s="485">
        <f>INDEX(' Financial Investments (FI)'!$B$68:$F$79,MATCH('Direct validations'!G452,' Financial Investments (FI)'!$B$68:$B$79,0),MATCH('Direct validations'!H452,' Financial Investments (FI)'!$B$70:$F$70,0))</f>
        <v>0</v>
      </c>
      <c r="J452" s="485">
        <f>INDEX(' Financial Investments (FI)'!$H$68:$L$79,MATCH('Direct validations'!G452,' Financial Investments (FI)'!$H$68:$H$79,0),MATCH('Direct validations'!H452,' Financial Investments (FI)'!$H$70:$L$70,0))</f>
        <v>0</v>
      </c>
      <c r="K452" s="493" t="s">
        <v>32</v>
      </c>
      <c r="L452" s="481" t="str">
        <f>'Assets by FV hierarchy class'!$C$70</f>
        <v>Loans secured by mortgages</v>
      </c>
      <c r="M452" s="481" t="str">
        <f>'Assets by FV hierarchy class'!$I$65</f>
        <v>Total</v>
      </c>
      <c r="N452" s="481">
        <f>INDEX('Assets by FV hierarchy class'!$B$64:$C$77,MATCH('Direct validations'!L452,'Assets by FV hierarchy class'!$C$64:$C$77,0),1)</f>
        <v>4</v>
      </c>
      <c r="O452" s="481" t="str">
        <f>HLOOKUP(M452,'Assets by FV hierarchy class'!$B$65:$I$66,2,FALSE)</f>
        <v>Y</v>
      </c>
      <c r="P452" s="485">
        <f>INDEX('Assets by FV hierarchy class'!$B$64:$I$77,MATCH('Direct validations'!N452,'Assets by FV hierarchy class'!$B$64:$B$77,0),MATCH('Direct validations'!O452,'Assets by FV hierarchy class'!$B$66:$I$66,0))</f>
        <v>0</v>
      </c>
      <c r="Q452" s="485">
        <f>INDEX('Assets by FV hierarchy class'!$K$64:$R$77,MATCH('Direct validations'!N452,'Assets by FV hierarchy class'!$K$64:$K$77,0),MATCH('Direct validations'!O452,'Assets by FV hierarchy class'!$K$66:$R$66,0))</f>
        <v>0</v>
      </c>
      <c r="R452" s="482" t="str">
        <f t="shared" si="156"/>
        <v>Pass</v>
      </c>
      <c r="S452" s="494" t="str">
        <f t="shared" si="157"/>
        <v>Pass</v>
      </c>
      <c r="T452" s="482" t="s">
        <v>69</v>
      </c>
      <c r="U452" s="482">
        <f t="shared" si="158"/>
        <v>0</v>
      </c>
      <c r="V452" s="494">
        <f t="shared" si="158"/>
        <v>0</v>
      </c>
    </row>
    <row r="453" spans="4:22" ht="15" x14ac:dyDescent="0.25">
      <c r="D453" s="497" t="s">
        <v>30</v>
      </c>
      <c r="E453" s="481" t="str">
        <f>' Financial Investments (FI)'!$C$90</f>
        <v>Loans secured by mortgages</v>
      </c>
      <c r="F453" s="481" t="str">
        <f>' Financial Investments (FI)'!$E$85</f>
        <v>2020 UY</v>
      </c>
      <c r="G453" s="481">
        <f>INDEX(' Financial Investments (FI)'!$B$84:$C$95,MATCH('Direct validations'!E453,' Financial Investments (FI)'!$C$84:$C$95,0),1)</f>
        <v>4</v>
      </c>
      <c r="H453" s="481" t="str">
        <f>HLOOKUP(F453,' Financial Investments (FI)'!$B$85:$E$86,2,FALSE)</f>
        <v>K</v>
      </c>
      <c r="I453" s="485">
        <f>INDEX(' Financial Investments (FI)'!$B$84:$F$95,MATCH('Direct validations'!G453,' Financial Investments (FI)'!$B$84:$B$95,0),MATCH('Direct validations'!H453,' Financial Investments (FI)'!$B$86:$F$86,0))</f>
        <v>0</v>
      </c>
      <c r="J453" s="485">
        <f>INDEX(' Financial Investments (FI)'!$H$84:$L$95,MATCH('Direct validations'!G453,' Financial Investments (FI)'!$H$84:$H$95,0),MATCH('Direct validations'!H453,' Financial Investments (FI)'!$H$86:$L$86,0))</f>
        <v>0</v>
      </c>
      <c r="K453" s="493" t="s">
        <v>32</v>
      </c>
      <c r="L453" s="481" t="str">
        <f>'Assets by FV hierarchy class'!$C$85</f>
        <v>Loans secured by mortgages</v>
      </c>
      <c r="M453" s="481" t="str">
        <f>'Assets by FV hierarchy class'!$I$80</f>
        <v>Total</v>
      </c>
      <c r="N453" s="481">
        <f>INDEX('Assets by FV hierarchy class'!$B$79:$C$92,MATCH('Direct validations'!L453,'Assets by FV hierarchy class'!$C$79:$C$92,0),1)</f>
        <v>4</v>
      </c>
      <c r="O453" s="481" t="str">
        <f>HLOOKUP(M453,'Assets by FV hierarchy class'!$B$80:$I$81,2,FALSE)</f>
        <v>AD</v>
      </c>
      <c r="P453" s="485">
        <f>INDEX('Assets by FV hierarchy class'!$B$79:$I$92,MATCH('Direct validations'!N453,'Assets by FV hierarchy class'!$B$79:$B$92,0),MATCH('Direct validations'!O453,'Assets by FV hierarchy class'!$B$81:$I$81,0))</f>
        <v>0</v>
      </c>
      <c r="Q453" s="485">
        <f>INDEX('Assets by FV hierarchy class'!$K$79:$R$92,MATCH('Direct validations'!N453,'Assets by FV hierarchy class'!$K$79:$K$92,0),MATCH('Direct validations'!O453,'Assets by FV hierarchy class'!$K$81:$R$81,0))</f>
        <v>0</v>
      </c>
      <c r="R453" s="482" t="str">
        <f t="shared" si="156"/>
        <v>Pass</v>
      </c>
      <c r="S453" s="494" t="str">
        <f t="shared" si="157"/>
        <v>Pass</v>
      </c>
      <c r="T453" s="482" t="s">
        <v>69</v>
      </c>
      <c r="U453" s="482">
        <f t="shared" si="158"/>
        <v>0</v>
      </c>
      <c r="V453" s="494">
        <f t="shared" si="158"/>
        <v>0</v>
      </c>
    </row>
    <row r="454" spans="4:22" ht="15" x14ac:dyDescent="0.25">
      <c r="D454" s="497" t="s">
        <v>30</v>
      </c>
      <c r="E454" s="481" t="str">
        <f>' Financial Investments (FI)'!$C$106</f>
        <v>Loans secured by mortgages</v>
      </c>
      <c r="F454" s="481" t="str">
        <f>' Financial Investments (FI)'!$E$101</f>
        <v>2019 UY</v>
      </c>
      <c r="G454" s="481">
        <f>INDEX(' Financial Investments (FI)'!$B$100:$C$111,MATCH('Direct validations'!E454,' Financial Investments (FI)'!$C$100:$C$111,0),1)</f>
        <v>4</v>
      </c>
      <c r="H454" s="481" t="str">
        <f>HLOOKUP(F454,' Financial Investments (FI)'!$B$101:$E$102,2,FALSE)</f>
        <v>M</v>
      </c>
      <c r="I454" s="485">
        <f>INDEX(' Financial Investments (FI)'!$B$100:$F$111,MATCH('Direct validations'!G454,' Financial Investments (FI)'!$B$100:$B$111,0),MATCH('Direct validations'!H454,' Financial Investments (FI)'!$B$102:$F$102,0))</f>
        <v>0</v>
      </c>
      <c r="J454" s="485">
        <f>INDEX(' Financial Investments (FI)'!$H$100:$L$111,MATCH('Direct validations'!G454,' Financial Investments (FI)'!$H$100:$H$111,0),MATCH('Direct validations'!H454,' Financial Investments (FI)'!$H$102:$L$102,0))</f>
        <v>0</v>
      </c>
      <c r="K454" s="493" t="s">
        <v>32</v>
      </c>
      <c r="L454" s="481" t="str">
        <f>'Assets by FV hierarchy class'!$C$100</f>
        <v>Loans secured by mortgages</v>
      </c>
      <c r="M454" s="481" t="str">
        <f>'Assets by FV hierarchy class'!$I$95</f>
        <v>Total</v>
      </c>
      <c r="N454" s="481">
        <f>INDEX('Assets by FV hierarchy class'!$B$94:$C$107,MATCH('Direct validations'!L454,'Assets by FV hierarchy class'!$C$94:$C$107,0),1)</f>
        <v>4</v>
      </c>
      <c r="O454" s="481" t="str">
        <f>HLOOKUP(M454,'Assets by FV hierarchy class'!$B$95:$I$96,2,FALSE)</f>
        <v>AI</v>
      </c>
      <c r="P454" s="485">
        <f>INDEX('Assets by FV hierarchy class'!$B$94:$I$107,MATCH('Direct validations'!N454,'Assets by FV hierarchy class'!$B$94:$B$107,0),MATCH('Direct validations'!O454,'Assets by FV hierarchy class'!$B$96:$I$96,0))</f>
        <v>0</v>
      </c>
      <c r="Q454" s="485">
        <f>INDEX('Assets by FV hierarchy class'!$K$94:$R$107,MATCH('Direct validations'!N454,'Assets by FV hierarchy class'!$K$94:$K$107,0),MATCH('Direct validations'!O454,'Assets by FV hierarchy class'!$K$96:$R$96,0))</f>
        <v>0</v>
      </c>
      <c r="R454" s="482" t="str">
        <f t="shared" si="156"/>
        <v>Pass</v>
      </c>
      <c r="S454" s="494" t="str">
        <f t="shared" si="157"/>
        <v>Pass</v>
      </c>
      <c r="T454" s="482" t="s">
        <v>69</v>
      </c>
      <c r="U454" s="482">
        <f t="shared" si="158"/>
        <v>0</v>
      </c>
      <c r="V454" s="494">
        <f t="shared" si="158"/>
        <v>0</v>
      </c>
    </row>
    <row r="455" spans="4:22" ht="15" x14ac:dyDescent="0.25">
      <c r="D455" s="497" t="s">
        <v>30</v>
      </c>
      <c r="E455" s="481" t="str">
        <f>' Financial Investments (FI)'!$C$122</f>
        <v>Loans secured by mortgages</v>
      </c>
      <c r="F455" s="481" t="str">
        <f>' Financial Investments (FI)'!$E$117</f>
        <v>Total</v>
      </c>
      <c r="G455" s="481">
        <f>INDEX(' Financial Investments (FI)'!$B$116:$C$127,MATCH('Direct validations'!E455,' Financial Investments (FI)'!$C$116:$C$127,0),1)</f>
        <v>4</v>
      </c>
      <c r="H455" s="481" t="str">
        <f>HLOOKUP(F455,' Financial Investments (FI)'!$B$117:$E$118,2,FALSE)</f>
        <v>O</v>
      </c>
      <c r="I455" s="485">
        <f>INDEX(' Financial Investments (FI)'!$B$116:$F$127,MATCH('Direct validations'!G455,' Financial Investments (FI)'!$B$116:$B$127,0),MATCH('Direct validations'!H455,' Financial Investments (FI)'!$B$118:$F$118,0))</f>
        <v>0</v>
      </c>
      <c r="J455" s="485">
        <f>INDEX(' Financial Investments (FI)'!$H$116:$L$127,MATCH('Direct validations'!G455,' Financial Investments (FI)'!$H$116:$H$127,0),MATCH('Direct validations'!H455,' Financial Investments (FI)'!$H$118:$L$118,0))</f>
        <v>0</v>
      </c>
      <c r="K455" s="493" t="s">
        <v>32</v>
      </c>
      <c r="L455" s="481" t="str">
        <f>'Assets by FV hierarchy class'!$C$115</f>
        <v>Loans secured by mortgages</v>
      </c>
      <c r="M455" s="481" t="str">
        <f>'Assets by FV hierarchy class'!$I$110</f>
        <v>Total</v>
      </c>
      <c r="N455" s="481">
        <f>INDEX('Assets by FV hierarchy class'!$B$109:$C$122,MATCH('Direct validations'!L455,'Assets by FV hierarchy class'!$C$109:$C$122,0),1)</f>
        <v>4</v>
      </c>
      <c r="O455" s="481" t="str">
        <f>HLOOKUP(M455,'Assets by FV hierarchy class'!$B$110:$I$111,2,FALSE)</f>
        <v>AN</v>
      </c>
      <c r="P455" s="485">
        <f>INDEX('Assets by FV hierarchy class'!$B$109:$I$122,MATCH('Direct validations'!N455,'Assets by FV hierarchy class'!$B$109:$B$122,0),MATCH('Direct validations'!O455,'Assets by FV hierarchy class'!$B$111:$I$111,0))</f>
        <v>0</v>
      </c>
      <c r="Q455" s="485">
        <f>INDEX('Assets by FV hierarchy class'!$K$109:$R$122,MATCH('Direct validations'!N455,'Assets by FV hierarchy class'!$K$109:$K$122,0),MATCH('Direct validations'!O455,'Assets by FV hierarchy class'!$K$111:$R$111,0))</f>
        <v>0</v>
      </c>
      <c r="R455" s="482" t="str">
        <f t="shared" si="156"/>
        <v>Pass</v>
      </c>
      <c r="S455" s="494" t="str">
        <f t="shared" si="157"/>
        <v>Pass</v>
      </c>
      <c r="T455" s="482" t="s">
        <v>69</v>
      </c>
      <c r="U455" s="482">
        <f t="shared" si="158"/>
        <v>0</v>
      </c>
      <c r="V455" s="494">
        <f t="shared" si="158"/>
        <v>0</v>
      </c>
    </row>
    <row r="456" spans="4:22" x14ac:dyDescent="0.2">
      <c r="D456" s="490"/>
      <c r="R456" s="482"/>
      <c r="S456" s="494"/>
      <c r="U456" s="482"/>
      <c r="V456" s="494"/>
    </row>
    <row r="457" spans="4:22" ht="15" x14ac:dyDescent="0.25">
      <c r="D457" s="497" t="s">
        <v>30</v>
      </c>
      <c r="E457" s="481" t="str">
        <f>' Financial Investments (FI)'!$C$11</f>
        <v>Loans and deposits with credit institutions</v>
      </c>
      <c r="F457" s="481" t="str">
        <f>' Financial Investments (FI)'!$E$5</f>
        <v>2025 UY</v>
      </c>
      <c r="G457" s="481">
        <f>INDEX(' Financial Investments (FI)'!$B$4:$C$15,MATCH('Direct validations'!E457,' Financial Investments (FI)'!$C$4:$C$15,0),1)</f>
        <v>5</v>
      </c>
      <c r="H457" s="481" t="str">
        <f>HLOOKUP(F457,' Financial Investments (FI)'!$B$5:$E$6,2,FALSE)</f>
        <v>A</v>
      </c>
      <c r="I457" s="485">
        <f>INDEX(' Financial Investments (FI)'!$B$4:$F$15,MATCH('Direct validations'!G457,' Financial Investments (FI)'!$B$4:$B$15,0),MATCH('Direct validations'!H457,' Financial Investments (FI)'!$B$6:$F$6,0))</f>
        <v>0</v>
      </c>
      <c r="J457" s="485">
        <f>INDEX(' Financial Investments (FI)'!$H$4:$L$15,MATCH('Direct validations'!G457,' Financial Investments (FI)'!$H$4:$H$15,0),MATCH('Direct validations'!H457,' Financial Investments (FI)'!$H$6:$L$6,0))</f>
        <v>0</v>
      </c>
      <c r="K457" s="493" t="s">
        <v>32</v>
      </c>
      <c r="L457" s="481" t="str">
        <f>'Assets by FV hierarchy class'!$C$11</f>
        <v>Loans and deposits with credit institutions</v>
      </c>
      <c r="M457" s="481" t="str">
        <f>'Assets by FV hierarchy class'!$I$5</f>
        <v>Total</v>
      </c>
      <c r="N457" s="481">
        <f>INDEX('Assets by FV hierarchy class'!$B$4:$C$17,MATCH('Direct validations'!L457,'Assets by FV hierarchy class'!$C$4:$C$17,0),1)</f>
        <v>5</v>
      </c>
      <c r="O457" s="481" t="str">
        <f>HLOOKUP(M457,'Assets by FV hierarchy class'!$B$5:$I$6,2,FALSE)</f>
        <v>E</v>
      </c>
      <c r="P457" s="485">
        <f>INDEX('Assets by FV hierarchy class'!$B$4:$I$17,MATCH('Direct validations'!N457,'Assets by FV hierarchy class'!$B$4:$B$17,0),MATCH('Direct validations'!O457,'Assets by FV hierarchy class'!$B$6:$I$6,0))</f>
        <v>0</v>
      </c>
      <c r="Q457" s="485">
        <f>INDEX('Assets by FV hierarchy class'!$K$4:$R$17,MATCH('Direct validations'!N457,'Assets by FV hierarchy class'!$K$4:$K$17,0),MATCH('Direct validations'!O457,'Assets by FV hierarchy class'!$K$6:$R$6,0))</f>
        <v>0</v>
      </c>
      <c r="R457" s="482" t="str">
        <f t="shared" ref="R457:R464" si="159">IF($T457="No",IF(I457=P457,"Pass","Fail"),IF(I457+P457=0,"Pass","Fail"))</f>
        <v>Pass</v>
      </c>
      <c r="S457" s="494" t="str">
        <f t="shared" ref="S457:S464" si="160">IF($T457="No",IF(J457=Q457,"Pass","Fail"),IF(J457+Q457=0,"Pass","Fail"))</f>
        <v>Pass</v>
      </c>
      <c r="T457" s="482" t="s">
        <v>69</v>
      </c>
      <c r="U457" s="482">
        <f t="shared" ref="U457:V464" si="161">IF(R457="Pass",0,1)</f>
        <v>0</v>
      </c>
      <c r="V457" s="494">
        <f t="shared" si="161"/>
        <v>0</v>
      </c>
    </row>
    <row r="458" spans="4:22" ht="15" x14ac:dyDescent="0.25">
      <c r="D458" s="497" t="s">
        <v>30</v>
      </c>
      <c r="E458" s="481" t="str">
        <f>' Financial Investments (FI)'!$C$27</f>
        <v>Loans and deposits with credit institutions</v>
      </c>
      <c r="F458" s="481" t="str">
        <f>' Financial Investments (FI)'!$E$21</f>
        <v>2024 UY</v>
      </c>
      <c r="G458" s="481">
        <f>INDEX(' Financial Investments (FI)'!$B$20:$C$31,MATCH('Direct validations'!E458,' Financial Investments (FI)'!$C$20:$C$31,0),1)</f>
        <v>5</v>
      </c>
      <c r="H458" s="481" t="str">
        <f>HLOOKUP(F458,' Financial Investments (FI)'!$B$21:$E$22,2,FALSE)</f>
        <v>C</v>
      </c>
      <c r="I458" s="485">
        <f>INDEX(' Financial Investments (FI)'!$B$20:$F$31,MATCH('Direct validations'!G458,' Financial Investments (FI)'!$B$20:$B$31,0),MATCH('Direct validations'!H458,' Financial Investments (FI)'!$B$22:$F$22,0))</f>
        <v>0</v>
      </c>
      <c r="J458" s="485">
        <f>INDEX(' Financial Investments (FI)'!$H$20:$L$31,MATCH('Direct validations'!G458,' Financial Investments (FI)'!$H$20:$H$31,0),MATCH('Direct validations'!H458,' Financial Investments (FI)'!$H$22:$L$22,0))</f>
        <v>0</v>
      </c>
      <c r="K458" s="493" t="s">
        <v>32</v>
      </c>
      <c r="L458" s="481" t="str">
        <f>'Assets by FV hierarchy class'!$C$26</f>
        <v>Loans and deposits with credit institutions</v>
      </c>
      <c r="M458" s="481" t="str">
        <f>'Assets by FV hierarchy class'!$I$20</f>
        <v>Total</v>
      </c>
      <c r="N458" s="481">
        <f>INDEX('Assets by FV hierarchy class'!$B$19:$C$32,MATCH('Direct validations'!L458,'Assets by FV hierarchy class'!$C$19:$C$32,0),1)</f>
        <v>5</v>
      </c>
      <c r="O458" s="481" t="str">
        <f>HLOOKUP(M458,'Assets by FV hierarchy class'!$B$20:$I$21,2,FALSE)</f>
        <v>J</v>
      </c>
      <c r="P458" s="485">
        <f>INDEX('Assets by FV hierarchy class'!$B$19:$I$32,MATCH('Direct validations'!N458,'Assets by FV hierarchy class'!$B$19:$B$32,0),MATCH('Direct validations'!O458,'Assets by FV hierarchy class'!$B$21:$I$21,0))</f>
        <v>0</v>
      </c>
      <c r="Q458" s="485">
        <f>INDEX('Assets by FV hierarchy class'!$K$19:$R$32,MATCH('Direct validations'!N458,'Assets by FV hierarchy class'!$K$19:$K$32,0),MATCH('Direct validations'!O458,'Assets by FV hierarchy class'!$K$21:$R$21,0))</f>
        <v>0</v>
      </c>
      <c r="R458" s="482" t="str">
        <f t="shared" si="159"/>
        <v>Pass</v>
      </c>
      <c r="S458" s="494" t="str">
        <f t="shared" si="160"/>
        <v>Pass</v>
      </c>
      <c r="T458" s="482" t="s">
        <v>69</v>
      </c>
      <c r="U458" s="482">
        <f t="shared" si="161"/>
        <v>0</v>
      </c>
      <c r="V458" s="494">
        <f t="shared" si="161"/>
        <v>0</v>
      </c>
    </row>
    <row r="459" spans="4:22" ht="15" x14ac:dyDescent="0.25">
      <c r="D459" s="497" t="s">
        <v>30</v>
      </c>
      <c r="E459" s="481" t="str">
        <f>' Financial Investments (FI)'!$C$43</f>
        <v>Loans and deposits with credit institutions</v>
      </c>
      <c r="F459" s="481" t="str">
        <f>' Financial Investments (FI)'!$E$37</f>
        <v>2023 UY</v>
      </c>
      <c r="G459" s="481">
        <f>INDEX(' Financial Investments (FI)'!$B$36:$C$47,MATCH('Direct validations'!E459,' Financial Investments (FI)'!$C$36:$C$47,0),1)</f>
        <v>5</v>
      </c>
      <c r="H459" s="481" t="str">
        <f>HLOOKUP(F459,' Financial Investments (FI)'!$B$37:$E$38,2,FALSE)</f>
        <v>E</v>
      </c>
      <c r="I459" s="485">
        <f>INDEX(' Financial Investments (FI)'!$B$36:$F$47,MATCH('Direct validations'!G459,' Financial Investments (FI)'!$B$36:$B$47,0),MATCH('Direct validations'!H459,' Financial Investments (FI)'!$B$38:$F$38,0))</f>
        <v>0</v>
      </c>
      <c r="J459" s="485">
        <f>INDEX(' Financial Investments (FI)'!$H$36:$L$47,MATCH('Direct validations'!G459,' Financial Investments (FI)'!$H$36:$H$47,0),MATCH('Direct validations'!H459,' Financial Investments (FI)'!$H$38:$L$38,0))</f>
        <v>0</v>
      </c>
      <c r="K459" s="493" t="s">
        <v>32</v>
      </c>
      <c r="L459" s="481" t="str">
        <f>'Assets by FV hierarchy class'!$C$41</f>
        <v>Loans and deposits with credit institutions</v>
      </c>
      <c r="M459" s="481" t="str">
        <f>'Assets by FV hierarchy class'!$I$35</f>
        <v>Total</v>
      </c>
      <c r="N459" s="481">
        <f>INDEX('Assets by FV hierarchy class'!$B$34:$C$47,MATCH('Direct validations'!L459,'Assets by FV hierarchy class'!$C$34:$C$47,0),1)</f>
        <v>5</v>
      </c>
      <c r="O459" s="481" t="str">
        <f>HLOOKUP(M459,'Assets by FV hierarchy class'!$B$35:$I$36,2,FALSE)</f>
        <v>O</v>
      </c>
      <c r="P459" s="485">
        <f>INDEX('Assets by FV hierarchy class'!$B$34:$I$47,MATCH('Direct validations'!N459,'Assets by FV hierarchy class'!$B$34:$B$47,0),MATCH('Direct validations'!O459,'Assets by FV hierarchy class'!$B$36:$I$36,0))</f>
        <v>0</v>
      </c>
      <c r="Q459" s="485">
        <f>INDEX('Assets by FV hierarchy class'!$K$34:$R$47,MATCH('Direct validations'!N459,'Assets by FV hierarchy class'!$K$34:$K$47,0),MATCH('Direct validations'!O459,'Assets by FV hierarchy class'!$K$36:$R$36,0))</f>
        <v>0</v>
      </c>
      <c r="R459" s="482" t="str">
        <f t="shared" si="159"/>
        <v>Pass</v>
      </c>
      <c r="S459" s="494" t="str">
        <f t="shared" si="160"/>
        <v>Pass</v>
      </c>
      <c r="T459" s="482" t="s">
        <v>69</v>
      </c>
      <c r="U459" s="482">
        <f t="shared" si="161"/>
        <v>0</v>
      </c>
      <c r="V459" s="494">
        <f t="shared" si="161"/>
        <v>0</v>
      </c>
    </row>
    <row r="460" spans="4:22" ht="15" x14ac:dyDescent="0.25">
      <c r="D460" s="497" t="s">
        <v>30</v>
      </c>
      <c r="E460" s="481" t="str">
        <f>' Financial Investments (FI)'!$C$59</f>
        <v>Loans and deposits with credit institutions</v>
      </c>
      <c r="F460" s="481" t="str">
        <f>' Financial Investments (FI)'!$E$53</f>
        <v>2022 UY</v>
      </c>
      <c r="G460" s="481">
        <f>INDEX(' Financial Investments (FI)'!$B$52:$C$63,MATCH('Direct validations'!E460,' Financial Investments (FI)'!$C$52:$C$63,0),1)</f>
        <v>5</v>
      </c>
      <c r="H460" s="481" t="str">
        <f>HLOOKUP(F460,' Financial Investments (FI)'!$B$53:$E$54,2,FALSE)</f>
        <v>G</v>
      </c>
      <c r="I460" s="485">
        <f>INDEX(' Financial Investments (FI)'!$B$52:$F$63,MATCH('Direct validations'!G460,' Financial Investments (FI)'!$B$52:$B$63,0),MATCH('Direct validations'!H460,' Financial Investments (FI)'!$B$54:$F$54,0))</f>
        <v>0</v>
      </c>
      <c r="J460" s="485">
        <f>INDEX(' Financial Investments (FI)'!$H$52:$L$63,MATCH('Direct validations'!G460,' Financial Investments (FI)'!$H$52:$H$63,0),MATCH('Direct validations'!H460,' Financial Investments (FI)'!$H$54:$L$54,0))</f>
        <v>0</v>
      </c>
      <c r="K460" s="493" t="s">
        <v>32</v>
      </c>
      <c r="L460" s="481" t="str">
        <f>'Assets by FV hierarchy class'!$C$56</f>
        <v>Loans and deposits with credit institutions</v>
      </c>
      <c r="M460" s="481" t="str">
        <f>'Assets by FV hierarchy class'!$I$50</f>
        <v>Total</v>
      </c>
      <c r="N460" s="481">
        <f>INDEX('Assets by FV hierarchy class'!$B$49:$C$62,MATCH('Direct validations'!L460,'Assets by FV hierarchy class'!$C$49:$C$62,0),1)</f>
        <v>5</v>
      </c>
      <c r="O460" s="481" t="str">
        <f>HLOOKUP(M460,'Assets by FV hierarchy class'!$B$50:$I$51,2,FALSE)</f>
        <v>T</v>
      </c>
      <c r="P460" s="485">
        <f>INDEX('Assets by FV hierarchy class'!$B$49:$I$62,MATCH('Direct validations'!N460,'Assets by FV hierarchy class'!$B$49:$B$62,0),MATCH('Direct validations'!O460,'Assets by FV hierarchy class'!$B$51:$I$51,0))</f>
        <v>0</v>
      </c>
      <c r="Q460" s="485">
        <f>INDEX('Assets by FV hierarchy class'!$K$49:$R$62,MATCH('Direct validations'!N460,'Assets by FV hierarchy class'!$K$49:$K$62,0),MATCH('Direct validations'!O460,'Assets by FV hierarchy class'!$K$51:$R$51,0))</f>
        <v>0</v>
      </c>
      <c r="R460" s="482" t="str">
        <f t="shared" si="159"/>
        <v>Pass</v>
      </c>
      <c r="S460" s="494" t="str">
        <f t="shared" si="160"/>
        <v>Pass</v>
      </c>
      <c r="T460" s="482" t="s">
        <v>69</v>
      </c>
      <c r="U460" s="482">
        <f t="shared" si="161"/>
        <v>0</v>
      </c>
      <c r="V460" s="494">
        <f t="shared" si="161"/>
        <v>0</v>
      </c>
    </row>
    <row r="461" spans="4:22" ht="15" x14ac:dyDescent="0.25">
      <c r="D461" s="497" t="s">
        <v>30</v>
      </c>
      <c r="E461" s="481" t="str">
        <f>' Financial Investments (FI)'!$C$75</f>
        <v>Loans and deposits with credit institutions</v>
      </c>
      <c r="F461" s="481" t="str">
        <f>' Financial Investments (FI)'!$E$69</f>
        <v>2021 UY</v>
      </c>
      <c r="G461" s="481">
        <f>INDEX(' Financial Investments (FI)'!$B$68:$C$79,MATCH('Direct validations'!E461,' Financial Investments (FI)'!$C$68:$C$79,0),1)</f>
        <v>5</v>
      </c>
      <c r="H461" s="481" t="str">
        <f>HLOOKUP(F461,' Financial Investments (FI)'!$B$69:$E$70,2,FALSE)</f>
        <v>I</v>
      </c>
      <c r="I461" s="485">
        <f>INDEX(' Financial Investments (FI)'!$B$68:$F$79,MATCH('Direct validations'!G461,' Financial Investments (FI)'!$B$68:$B$79,0),MATCH('Direct validations'!H461,' Financial Investments (FI)'!$B$70:$F$70,0))</f>
        <v>0</v>
      </c>
      <c r="J461" s="485">
        <f>INDEX(' Financial Investments (FI)'!$H$68:$L$79,MATCH('Direct validations'!G461,' Financial Investments (FI)'!$H$68:$H$79,0),MATCH('Direct validations'!H461,' Financial Investments (FI)'!$H$70:$L$70,0))</f>
        <v>0</v>
      </c>
      <c r="K461" s="493" t="s">
        <v>32</v>
      </c>
      <c r="L461" s="481" t="str">
        <f>'Assets by FV hierarchy class'!$C$71</f>
        <v>Loans and deposits with credit institutions</v>
      </c>
      <c r="M461" s="481" t="str">
        <f>'Assets by FV hierarchy class'!$I$65</f>
        <v>Total</v>
      </c>
      <c r="N461" s="481">
        <f>INDEX('Assets by FV hierarchy class'!$B$64:$C$77,MATCH('Direct validations'!L461,'Assets by FV hierarchy class'!$C$64:$C$77,0),1)</f>
        <v>5</v>
      </c>
      <c r="O461" s="481" t="str">
        <f>HLOOKUP(M461,'Assets by FV hierarchy class'!$B$65:$I$66,2,FALSE)</f>
        <v>Y</v>
      </c>
      <c r="P461" s="485">
        <f>INDEX('Assets by FV hierarchy class'!$B$64:$I$77,MATCH('Direct validations'!N461,'Assets by FV hierarchy class'!$B$64:$B$77,0),MATCH('Direct validations'!O461,'Assets by FV hierarchy class'!$B$66:$I$66,0))</f>
        <v>0</v>
      </c>
      <c r="Q461" s="485">
        <f>INDEX('Assets by FV hierarchy class'!$K$64:$R$77,MATCH('Direct validations'!N461,'Assets by FV hierarchy class'!$K$64:$K$77,0),MATCH('Direct validations'!O461,'Assets by FV hierarchy class'!$K$66:$R$66,0))</f>
        <v>0</v>
      </c>
      <c r="R461" s="482" t="str">
        <f t="shared" si="159"/>
        <v>Pass</v>
      </c>
      <c r="S461" s="494" t="str">
        <f t="shared" si="160"/>
        <v>Pass</v>
      </c>
      <c r="T461" s="482" t="s">
        <v>69</v>
      </c>
      <c r="U461" s="482">
        <f t="shared" si="161"/>
        <v>0</v>
      </c>
      <c r="V461" s="494">
        <f t="shared" si="161"/>
        <v>0</v>
      </c>
    </row>
    <row r="462" spans="4:22" ht="15" x14ac:dyDescent="0.25">
      <c r="D462" s="497" t="s">
        <v>30</v>
      </c>
      <c r="E462" s="481" t="str">
        <f>' Financial Investments (FI)'!$C$91</f>
        <v>Loans and deposits with credit institutions</v>
      </c>
      <c r="F462" s="481" t="str">
        <f>' Financial Investments (FI)'!$E$85</f>
        <v>2020 UY</v>
      </c>
      <c r="G462" s="481">
        <f>INDEX(' Financial Investments (FI)'!$B$84:$C$95,MATCH('Direct validations'!E462,' Financial Investments (FI)'!$C$84:$C$95,0),1)</f>
        <v>5</v>
      </c>
      <c r="H462" s="481" t="str">
        <f>HLOOKUP(F462,' Financial Investments (FI)'!$B$85:$E$86,2,FALSE)</f>
        <v>K</v>
      </c>
      <c r="I462" s="485">
        <f>INDEX(' Financial Investments (FI)'!$B$84:$F$95,MATCH('Direct validations'!G462,' Financial Investments (FI)'!$B$84:$B$95,0),MATCH('Direct validations'!H462,' Financial Investments (FI)'!$B$86:$F$86,0))</f>
        <v>0</v>
      </c>
      <c r="J462" s="485">
        <f>INDEX(' Financial Investments (FI)'!$H$84:$L$95,MATCH('Direct validations'!G462,' Financial Investments (FI)'!$H$84:$H$95,0),MATCH('Direct validations'!H462,' Financial Investments (FI)'!$H$86:$L$86,0))</f>
        <v>0</v>
      </c>
      <c r="K462" s="493" t="s">
        <v>32</v>
      </c>
      <c r="L462" s="481" t="str">
        <f>'Assets by FV hierarchy class'!$C$86</f>
        <v>Loans and deposits with credit institutions</v>
      </c>
      <c r="M462" s="481" t="str">
        <f>'Assets by FV hierarchy class'!$I$80</f>
        <v>Total</v>
      </c>
      <c r="N462" s="481">
        <f>INDEX('Assets by FV hierarchy class'!$B$79:$C$92,MATCH('Direct validations'!L462,'Assets by FV hierarchy class'!$C$79:$C$92,0),1)</f>
        <v>5</v>
      </c>
      <c r="O462" s="481" t="str">
        <f>HLOOKUP(M462,'Assets by FV hierarchy class'!$B$80:$I$81,2,FALSE)</f>
        <v>AD</v>
      </c>
      <c r="P462" s="485">
        <f>INDEX('Assets by FV hierarchy class'!$B$79:$I$92,MATCH('Direct validations'!N462,'Assets by FV hierarchy class'!$B$79:$B$92,0),MATCH('Direct validations'!O462,'Assets by FV hierarchy class'!$B$81:$I$81,0))</f>
        <v>0</v>
      </c>
      <c r="Q462" s="485">
        <f>INDEX('Assets by FV hierarchy class'!$K$79:$R$92,MATCH('Direct validations'!N462,'Assets by FV hierarchy class'!$K$79:$K$92,0),MATCH('Direct validations'!O462,'Assets by FV hierarchy class'!$K$81:$R$81,0))</f>
        <v>0</v>
      </c>
      <c r="R462" s="482" t="str">
        <f t="shared" si="159"/>
        <v>Pass</v>
      </c>
      <c r="S462" s="494" t="str">
        <f t="shared" si="160"/>
        <v>Pass</v>
      </c>
      <c r="T462" s="482" t="s">
        <v>69</v>
      </c>
      <c r="U462" s="482">
        <f t="shared" si="161"/>
        <v>0</v>
      </c>
      <c r="V462" s="494">
        <f t="shared" si="161"/>
        <v>0</v>
      </c>
    </row>
    <row r="463" spans="4:22" ht="15" x14ac:dyDescent="0.25">
      <c r="D463" s="497" t="s">
        <v>30</v>
      </c>
      <c r="E463" s="481" t="str">
        <f>' Financial Investments (FI)'!$C$107</f>
        <v>Loans and deposits with credit institutions</v>
      </c>
      <c r="F463" s="481" t="str">
        <f>' Financial Investments (FI)'!$E$101</f>
        <v>2019 UY</v>
      </c>
      <c r="G463" s="481">
        <f>INDEX(' Financial Investments (FI)'!$B$100:$C$111,MATCH('Direct validations'!E463,' Financial Investments (FI)'!$C$100:$C$111,0),1)</f>
        <v>5</v>
      </c>
      <c r="H463" s="481" t="str">
        <f>HLOOKUP(F463,' Financial Investments (FI)'!$B$101:$E$102,2,FALSE)</f>
        <v>M</v>
      </c>
      <c r="I463" s="485">
        <f>INDEX(' Financial Investments (FI)'!$B$100:$F$111,MATCH('Direct validations'!G463,' Financial Investments (FI)'!$B$100:$B$111,0),MATCH('Direct validations'!H463,' Financial Investments (FI)'!$B$102:$F$102,0))</f>
        <v>0</v>
      </c>
      <c r="J463" s="485">
        <f>INDEX(' Financial Investments (FI)'!$H$100:$L$111,MATCH('Direct validations'!G463,' Financial Investments (FI)'!$H$100:$H$111,0),MATCH('Direct validations'!H463,' Financial Investments (FI)'!$H$102:$L$102,0))</f>
        <v>0</v>
      </c>
      <c r="K463" s="493" t="s">
        <v>32</v>
      </c>
      <c r="L463" s="481" t="str">
        <f>'Assets by FV hierarchy class'!$C$101</f>
        <v>Loans and deposits with credit institutions</v>
      </c>
      <c r="M463" s="481" t="str">
        <f>'Assets by FV hierarchy class'!$I$95</f>
        <v>Total</v>
      </c>
      <c r="N463" s="481">
        <f>INDEX('Assets by FV hierarchy class'!$B$94:$C$107,MATCH('Direct validations'!L463,'Assets by FV hierarchy class'!$C$94:$C$107,0),1)</f>
        <v>5</v>
      </c>
      <c r="O463" s="481" t="str">
        <f>HLOOKUP(M463,'Assets by FV hierarchy class'!$B$95:$I$96,2,FALSE)</f>
        <v>AI</v>
      </c>
      <c r="P463" s="485">
        <f>INDEX('Assets by FV hierarchy class'!$B$94:$I$107,MATCH('Direct validations'!N463,'Assets by FV hierarchy class'!$B$94:$B$107,0),MATCH('Direct validations'!O463,'Assets by FV hierarchy class'!$B$96:$I$96,0))</f>
        <v>0</v>
      </c>
      <c r="Q463" s="485">
        <f>INDEX('Assets by FV hierarchy class'!$K$94:$R$107,MATCH('Direct validations'!N463,'Assets by FV hierarchy class'!$K$94:$K$107,0),MATCH('Direct validations'!O463,'Assets by FV hierarchy class'!$K$96:$R$96,0))</f>
        <v>0</v>
      </c>
      <c r="R463" s="482" t="str">
        <f t="shared" si="159"/>
        <v>Pass</v>
      </c>
      <c r="S463" s="494" t="str">
        <f t="shared" si="160"/>
        <v>Pass</v>
      </c>
      <c r="T463" s="482" t="s">
        <v>69</v>
      </c>
      <c r="U463" s="482">
        <f t="shared" si="161"/>
        <v>0</v>
      </c>
      <c r="V463" s="494">
        <f t="shared" si="161"/>
        <v>0</v>
      </c>
    </row>
    <row r="464" spans="4:22" ht="15" x14ac:dyDescent="0.25">
      <c r="D464" s="497" t="s">
        <v>30</v>
      </c>
      <c r="E464" s="481" t="str">
        <f>' Financial Investments (FI)'!$C$123</f>
        <v>Loans and deposits with credit institutions</v>
      </c>
      <c r="F464" s="481" t="str">
        <f>' Financial Investments (FI)'!$E$117</f>
        <v>Total</v>
      </c>
      <c r="G464" s="481">
        <f>INDEX(' Financial Investments (FI)'!$B$116:$C$127,MATCH('Direct validations'!E464,' Financial Investments (FI)'!$C$116:$C$127,0),1)</f>
        <v>5</v>
      </c>
      <c r="H464" s="481" t="str">
        <f>HLOOKUP(F464,' Financial Investments (FI)'!$B$117:$E$118,2,FALSE)</f>
        <v>O</v>
      </c>
      <c r="I464" s="485">
        <f>INDEX(' Financial Investments (FI)'!$B$116:$F$127,MATCH('Direct validations'!G464,' Financial Investments (FI)'!$B$116:$B$127,0),MATCH('Direct validations'!H464,' Financial Investments (FI)'!$B$118:$F$118,0))</f>
        <v>0</v>
      </c>
      <c r="J464" s="485">
        <f>INDEX(' Financial Investments (FI)'!$H$116:$L$127,MATCH('Direct validations'!G464,' Financial Investments (FI)'!$H$116:$H$127,0),MATCH('Direct validations'!H464,' Financial Investments (FI)'!$H$118:$L$118,0))</f>
        <v>0</v>
      </c>
      <c r="K464" s="493" t="s">
        <v>32</v>
      </c>
      <c r="L464" s="481" t="str">
        <f>'Assets by FV hierarchy class'!$C$116</f>
        <v>Loans and deposits with credit institutions</v>
      </c>
      <c r="M464" s="481" t="str">
        <f>'Assets by FV hierarchy class'!$I$110</f>
        <v>Total</v>
      </c>
      <c r="N464" s="481">
        <f>INDEX('Assets by FV hierarchy class'!$B$109:$C$122,MATCH('Direct validations'!L464,'Assets by FV hierarchy class'!$C$109:$C$122,0),1)</f>
        <v>5</v>
      </c>
      <c r="O464" s="481" t="str">
        <f>HLOOKUP(M464,'Assets by FV hierarchy class'!$B$110:$I$111,2,FALSE)</f>
        <v>AN</v>
      </c>
      <c r="P464" s="485">
        <f>INDEX('Assets by FV hierarchy class'!$B$109:$I$122,MATCH('Direct validations'!N464,'Assets by FV hierarchy class'!$B$109:$B$122,0),MATCH('Direct validations'!O464,'Assets by FV hierarchy class'!$B$111:$I$111,0))</f>
        <v>0</v>
      </c>
      <c r="Q464" s="485">
        <f>INDEX('Assets by FV hierarchy class'!$K$109:$R$122,MATCH('Direct validations'!N464,'Assets by FV hierarchy class'!$K$109:$K$122,0),MATCH('Direct validations'!O464,'Assets by FV hierarchy class'!$K$111:$R$111,0))</f>
        <v>0</v>
      </c>
      <c r="R464" s="482" t="str">
        <f t="shared" si="159"/>
        <v>Pass</v>
      </c>
      <c r="S464" s="494" t="str">
        <f t="shared" si="160"/>
        <v>Pass</v>
      </c>
      <c r="T464" s="482" t="s">
        <v>69</v>
      </c>
      <c r="U464" s="482">
        <f t="shared" si="161"/>
        <v>0</v>
      </c>
      <c r="V464" s="494">
        <f t="shared" si="161"/>
        <v>0</v>
      </c>
    </row>
    <row r="465" spans="4:22" x14ac:dyDescent="0.2">
      <c r="D465" s="490"/>
      <c r="R465" s="482"/>
      <c r="S465" s="494"/>
      <c r="U465" s="482"/>
      <c r="V465" s="494"/>
    </row>
    <row r="466" spans="4:22" ht="15" x14ac:dyDescent="0.25">
      <c r="D466" s="497" t="s">
        <v>30</v>
      </c>
      <c r="E466" s="481" t="str">
        <f>' Financial Investments (FI)'!$C$12</f>
        <v>Derivative assets</v>
      </c>
      <c r="F466" s="481" t="str">
        <f>' Financial Investments (FI)'!$E$5</f>
        <v>2025 UY</v>
      </c>
      <c r="G466" s="481">
        <f>INDEX(' Financial Investments (FI)'!$B$4:$C$15,MATCH('Direct validations'!E466,' Financial Investments (FI)'!$C$4:$C$15,0),1)</f>
        <v>6</v>
      </c>
      <c r="H466" s="481" t="str">
        <f>HLOOKUP(F466,' Financial Investments (FI)'!$B$5:$E$6,2,FALSE)</f>
        <v>A</v>
      </c>
      <c r="I466" s="485">
        <f>INDEX(' Financial Investments (FI)'!$B$4:$F$15,MATCH('Direct validations'!G466,' Financial Investments (FI)'!$B$4:$B$15,0),MATCH('Direct validations'!H466,' Financial Investments (FI)'!$B$6:$F$6,0))</f>
        <v>0</v>
      </c>
      <c r="J466" s="485">
        <f>INDEX(' Financial Investments (FI)'!$H$4:$L$15,MATCH('Direct validations'!G466,' Financial Investments (FI)'!$H$4:$H$15,0),MATCH('Direct validations'!H466,' Financial Investments (FI)'!$H$6:$L$6,0))</f>
        <v>0</v>
      </c>
      <c r="K466" s="493" t="s">
        <v>32</v>
      </c>
      <c r="L466" s="481" t="str">
        <f>'Assets by FV hierarchy class'!$C$12</f>
        <v>Derivative assets</v>
      </c>
      <c r="M466" s="481" t="str">
        <f>'Assets by FV hierarchy class'!$I$5</f>
        <v>Total</v>
      </c>
      <c r="N466" s="481">
        <f>INDEX('Assets by FV hierarchy class'!$B$4:$C$17,MATCH('Direct validations'!L466,'Assets by FV hierarchy class'!$C$4:$C$17,0),1)</f>
        <v>6</v>
      </c>
      <c r="O466" s="481" t="str">
        <f>HLOOKUP(M466,'Assets by FV hierarchy class'!$B$5:$I$6,2,FALSE)</f>
        <v>E</v>
      </c>
      <c r="P466" s="485">
        <f>INDEX('Assets by FV hierarchy class'!$B$4:$I$17,MATCH('Direct validations'!N466,'Assets by FV hierarchy class'!$B$4:$B$17,0),MATCH('Direct validations'!O466,'Assets by FV hierarchy class'!$B$6:$I$6,0))</f>
        <v>0</v>
      </c>
      <c r="Q466" s="485">
        <f>INDEX('Assets by FV hierarchy class'!$K$4:$R$17,MATCH('Direct validations'!N466,'Assets by FV hierarchy class'!$K$4:$K$17,0),MATCH('Direct validations'!O466,'Assets by FV hierarchy class'!$K$6:$R$6,0))</f>
        <v>0</v>
      </c>
      <c r="R466" s="482" t="str">
        <f t="shared" ref="R466:R473" si="162">IF($T466="No",IF(I466=P466,"Pass","Fail"),IF(I466+P466=0,"Pass","Fail"))</f>
        <v>Pass</v>
      </c>
      <c r="S466" s="494" t="str">
        <f t="shared" ref="S466:S473" si="163">IF($T466="No",IF(J466=Q466,"Pass","Fail"),IF(J466+Q466=0,"Pass","Fail"))</f>
        <v>Pass</v>
      </c>
      <c r="T466" s="482" t="s">
        <v>69</v>
      </c>
      <c r="U466" s="482">
        <f t="shared" ref="U466:V473" si="164">IF(R466="Pass",0,1)</f>
        <v>0</v>
      </c>
      <c r="V466" s="494">
        <f t="shared" si="164"/>
        <v>0</v>
      </c>
    </row>
    <row r="467" spans="4:22" ht="15" x14ac:dyDescent="0.25">
      <c r="D467" s="497" t="s">
        <v>30</v>
      </c>
      <c r="E467" s="481" t="str">
        <f>' Financial Investments (FI)'!$C$28</f>
        <v>Derivative assets</v>
      </c>
      <c r="F467" s="481" t="str">
        <f>' Financial Investments (FI)'!$E$21</f>
        <v>2024 UY</v>
      </c>
      <c r="G467" s="481">
        <f>INDEX(' Financial Investments (FI)'!$B$20:$C$31,MATCH('Direct validations'!E467,' Financial Investments (FI)'!$C$20:$C$31,0),1)</f>
        <v>6</v>
      </c>
      <c r="H467" s="481" t="str">
        <f>HLOOKUP(F467,' Financial Investments (FI)'!$B$21:$E$22,2,FALSE)</f>
        <v>C</v>
      </c>
      <c r="I467" s="485">
        <f>INDEX(' Financial Investments (FI)'!$B$20:$F$31,MATCH('Direct validations'!G467,' Financial Investments (FI)'!$B$20:$B$31,0),MATCH('Direct validations'!H467,' Financial Investments (FI)'!$B$22:$F$22,0))</f>
        <v>0</v>
      </c>
      <c r="J467" s="485">
        <f>INDEX(' Financial Investments (FI)'!$H$20:$L$31,MATCH('Direct validations'!G467,' Financial Investments (FI)'!$H$20:$H$31,0),MATCH('Direct validations'!H467,' Financial Investments (FI)'!$H$22:$L$22,0))</f>
        <v>0</v>
      </c>
      <c r="K467" s="493" t="s">
        <v>32</v>
      </c>
      <c r="L467" s="481" t="str">
        <f>'Assets by FV hierarchy class'!$C$27</f>
        <v>Derivative assets</v>
      </c>
      <c r="M467" s="481" t="str">
        <f>'Assets by FV hierarchy class'!$I$20</f>
        <v>Total</v>
      </c>
      <c r="N467" s="481">
        <f>INDEX('Assets by FV hierarchy class'!$B$19:$C$32,MATCH('Direct validations'!L467,'Assets by FV hierarchy class'!$C$19:$C$32,0),1)</f>
        <v>6</v>
      </c>
      <c r="O467" s="481" t="str">
        <f>HLOOKUP(M467,'Assets by FV hierarchy class'!$B$20:$I$21,2,FALSE)</f>
        <v>J</v>
      </c>
      <c r="P467" s="485">
        <f>INDEX('Assets by FV hierarchy class'!$B$19:$I$32,MATCH('Direct validations'!N467,'Assets by FV hierarchy class'!$B$19:$B$32,0),MATCH('Direct validations'!O467,'Assets by FV hierarchy class'!$B$21:$I$21,0))</f>
        <v>0</v>
      </c>
      <c r="Q467" s="485">
        <f>INDEX('Assets by FV hierarchy class'!$K$19:$R$32,MATCH('Direct validations'!N467,'Assets by FV hierarchy class'!$K$19:$K$32,0),MATCH('Direct validations'!O467,'Assets by FV hierarchy class'!$K$21:$R$21,0))</f>
        <v>0</v>
      </c>
      <c r="R467" s="482" t="str">
        <f t="shared" si="162"/>
        <v>Pass</v>
      </c>
      <c r="S467" s="494" t="str">
        <f t="shared" si="163"/>
        <v>Pass</v>
      </c>
      <c r="T467" s="482" t="s">
        <v>69</v>
      </c>
      <c r="U467" s="482">
        <f t="shared" si="164"/>
        <v>0</v>
      </c>
      <c r="V467" s="494">
        <f t="shared" si="164"/>
        <v>0</v>
      </c>
    </row>
    <row r="468" spans="4:22" ht="15" x14ac:dyDescent="0.25">
      <c r="D468" s="497" t="s">
        <v>30</v>
      </c>
      <c r="E468" s="481" t="str">
        <f>' Financial Investments (FI)'!$C$44</f>
        <v>Derivative assets</v>
      </c>
      <c r="F468" s="481" t="str">
        <f>' Financial Investments (FI)'!$E$37</f>
        <v>2023 UY</v>
      </c>
      <c r="G468" s="481">
        <f>INDEX(' Financial Investments (FI)'!$B$36:$C$47,MATCH('Direct validations'!E468,' Financial Investments (FI)'!$C$36:$C$47,0),1)</f>
        <v>6</v>
      </c>
      <c r="H468" s="481" t="str">
        <f>HLOOKUP(F468,' Financial Investments (FI)'!$B$37:$E$38,2,FALSE)</f>
        <v>E</v>
      </c>
      <c r="I468" s="485">
        <f>INDEX(' Financial Investments (FI)'!$B$36:$F$47,MATCH('Direct validations'!G468,' Financial Investments (FI)'!$B$36:$B$47,0),MATCH('Direct validations'!H468,' Financial Investments (FI)'!$B$38:$F$38,0))</f>
        <v>0</v>
      </c>
      <c r="J468" s="485">
        <f>INDEX(' Financial Investments (FI)'!$H$36:$L$47,MATCH('Direct validations'!G468,' Financial Investments (FI)'!$H$36:$H$47,0),MATCH('Direct validations'!H468,' Financial Investments (FI)'!$H$38:$L$38,0))</f>
        <v>0</v>
      </c>
      <c r="K468" s="493" t="s">
        <v>32</v>
      </c>
      <c r="L468" s="481" t="str">
        <f>'Assets by FV hierarchy class'!$C$42</f>
        <v>Derivative assets</v>
      </c>
      <c r="M468" s="481" t="str">
        <f>'Assets by FV hierarchy class'!$I$35</f>
        <v>Total</v>
      </c>
      <c r="N468" s="481">
        <f>INDEX('Assets by FV hierarchy class'!$B$34:$C$47,MATCH('Direct validations'!L468,'Assets by FV hierarchy class'!$C$34:$C$47,0),1)</f>
        <v>6</v>
      </c>
      <c r="O468" s="481" t="str">
        <f>HLOOKUP(M468,'Assets by FV hierarchy class'!$B$35:$I$36,2,FALSE)</f>
        <v>O</v>
      </c>
      <c r="P468" s="485">
        <f>INDEX('Assets by FV hierarchy class'!$B$34:$I$47,MATCH('Direct validations'!N468,'Assets by FV hierarchy class'!$B$34:$B$47,0),MATCH('Direct validations'!O468,'Assets by FV hierarchy class'!$B$36:$I$36,0))</f>
        <v>0</v>
      </c>
      <c r="Q468" s="485">
        <f>INDEX('Assets by FV hierarchy class'!$K$34:$R$47,MATCH('Direct validations'!N468,'Assets by FV hierarchy class'!$K$34:$K$47,0),MATCH('Direct validations'!O468,'Assets by FV hierarchy class'!$K$36:$R$36,0))</f>
        <v>0</v>
      </c>
      <c r="R468" s="482" t="str">
        <f t="shared" si="162"/>
        <v>Pass</v>
      </c>
      <c r="S468" s="494" t="str">
        <f t="shared" si="163"/>
        <v>Pass</v>
      </c>
      <c r="T468" s="482" t="s">
        <v>69</v>
      </c>
      <c r="U468" s="482">
        <f t="shared" si="164"/>
        <v>0</v>
      </c>
      <c r="V468" s="494">
        <f t="shared" si="164"/>
        <v>0</v>
      </c>
    </row>
    <row r="469" spans="4:22" ht="15" x14ac:dyDescent="0.25">
      <c r="D469" s="497" t="s">
        <v>30</v>
      </c>
      <c r="E469" s="481" t="str">
        <f>' Financial Investments (FI)'!$C$60</f>
        <v>Derivative assets</v>
      </c>
      <c r="F469" s="481" t="str">
        <f>' Financial Investments (FI)'!$E$53</f>
        <v>2022 UY</v>
      </c>
      <c r="G469" s="481">
        <f>INDEX(' Financial Investments (FI)'!$B$52:$C$63,MATCH('Direct validations'!E469,' Financial Investments (FI)'!$C$52:$C$63,0),1)</f>
        <v>6</v>
      </c>
      <c r="H469" s="481" t="str">
        <f>HLOOKUP(F469,' Financial Investments (FI)'!$B$53:$E$54,2,FALSE)</f>
        <v>G</v>
      </c>
      <c r="I469" s="485">
        <f>INDEX(' Financial Investments (FI)'!$B$52:$F$63,MATCH('Direct validations'!G469,' Financial Investments (FI)'!$B$52:$B$63,0),MATCH('Direct validations'!H469,' Financial Investments (FI)'!$B$54:$F$54,0))</f>
        <v>0</v>
      </c>
      <c r="J469" s="485">
        <f>INDEX(' Financial Investments (FI)'!$H$52:$L$63,MATCH('Direct validations'!G469,' Financial Investments (FI)'!$H$52:$H$63,0),MATCH('Direct validations'!H469,' Financial Investments (FI)'!$H$54:$L$54,0))</f>
        <v>0</v>
      </c>
      <c r="K469" s="493" t="s">
        <v>32</v>
      </c>
      <c r="L469" s="481" t="str">
        <f>'Assets by FV hierarchy class'!$C$57</f>
        <v>Derivative assets</v>
      </c>
      <c r="M469" s="481" t="str">
        <f>'Assets by FV hierarchy class'!$I$50</f>
        <v>Total</v>
      </c>
      <c r="N469" s="481">
        <f>INDEX('Assets by FV hierarchy class'!$B$49:$C$62,MATCH('Direct validations'!L469,'Assets by FV hierarchy class'!$C$49:$C$62,0),1)</f>
        <v>6</v>
      </c>
      <c r="O469" s="481" t="str">
        <f>HLOOKUP(M469,'Assets by FV hierarchy class'!$B$50:$I$51,2,FALSE)</f>
        <v>T</v>
      </c>
      <c r="P469" s="485">
        <f>INDEX('Assets by FV hierarchy class'!$B$49:$I$62,MATCH('Direct validations'!N469,'Assets by FV hierarchy class'!$B$49:$B$62,0),MATCH('Direct validations'!O469,'Assets by FV hierarchy class'!$B$51:$I$51,0))</f>
        <v>0</v>
      </c>
      <c r="Q469" s="485">
        <f>INDEX('Assets by FV hierarchy class'!$K$49:$R$62,MATCH('Direct validations'!N469,'Assets by FV hierarchy class'!$K$49:$K$62,0),MATCH('Direct validations'!O469,'Assets by FV hierarchy class'!$K$51:$R$51,0))</f>
        <v>0</v>
      </c>
      <c r="R469" s="482" t="str">
        <f t="shared" si="162"/>
        <v>Pass</v>
      </c>
      <c r="S469" s="494" t="str">
        <f t="shared" si="163"/>
        <v>Pass</v>
      </c>
      <c r="T469" s="482" t="s">
        <v>69</v>
      </c>
      <c r="U469" s="482">
        <f t="shared" si="164"/>
        <v>0</v>
      </c>
      <c r="V469" s="494">
        <f t="shared" si="164"/>
        <v>0</v>
      </c>
    </row>
    <row r="470" spans="4:22" ht="15" x14ac:dyDescent="0.25">
      <c r="D470" s="497" t="s">
        <v>30</v>
      </c>
      <c r="E470" s="481" t="str">
        <f>' Financial Investments (FI)'!$C$76</f>
        <v>Derivative assets</v>
      </c>
      <c r="F470" s="481" t="str">
        <f>' Financial Investments (FI)'!$E$69</f>
        <v>2021 UY</v>
      </c>
      <c r="G470" s="481">
        <f>INDEX(' Financial Investments (FI)'!$B$68:$C$79,MATCH('Direct validations'!E470,' Financial Investments (FI)'!$C$68:$C$79,0),1)</f>
        <v>6</v>
      </c>
      <c r="H470" s="481" t="str">
        <f>HLOOKUP(F470,' Financial Investments (FI)'!$B$69:$E$70,2,FALSE)</f>
        <v>I</v>
      </c>
      <c r="I470" s="485">
        <f>INDEX(' Financial Investments (FI)'!$B$68:$F$79,MATCH('Direct validations'!G470,' Financial Investments (FI)'!$B$68:$B$79,0),MATCH('Direct validations'!H470,' Financial Investments (FI)'!$B$70:$F$70,0))</f>
        <v>0</v>
      </c>
      <c r="J470" s="485">
        <f>INDEX(' Financial Investments (FI)'!$H$68:$L$79,MATCH('Direct validations'!G470,' Financial Investments (FI)'!$H$68:$H$79,0),MATCH('Direct validations'!H470,' Financial Investments (FI)'!$H$70:$L$70,0))</f>
        <v>0</v>
      </c>
      <c r="K470" s="493" t="s">
        <v>32</v>
      </c>
      <c r="L470" s="481" t="str">
        <f>'Assets by FV hierarchy class'!$C$72</f>
        <v>Derivative assets</v>
      </c>
      <c r="M470" s="481" t="str">
        <f>'Assets by FV hierarchy class'!$I$65</f>
        <v>Total</v>
      </c>
      <c r="N470" s="481">
        <f>INDEX('Assets by FV hierarchy class'!$B$64:$C$77,MATCH('Direct validations'!L470,'Assets by FV hierarchy class'!$C$64:$C$77,0),1)</f>
        <v>6</v>
      </c>
      <c r="O470" s="481" t="str">
        <f>HLOOKUP(M470,'Assets by FV hierarchy class'!$B$65:$I$66,2,FALSE)</f>
        <v>Y</v>
      </c>
      <c r="P470" s="485">
        <f>INDEX('Assets by FV hierarchy class'!$B$64:$I$77,MATCH('Direct validations'!N470,'Assets by FV hierarchy class'!$B$64:$B$77,0),MATCH('Direct validations'!O470,'Assets by FV hierarchy class'!$B$66:$I$66,0))</f>
        <v>0</v>
      </c>
      <c r="Q470" s="485">
        <f>INDEX('Assets by FV hierarchy class'!$K$64:$R$77,MATCH('Direct validations'!N470,'Assets by FV hierarchy class'!$K$64:$K$77,0),MATCH('Direct validations'!O470,'Assets by FV hierarchy class'!$K$66:$R$66,0))</f>
        <v>0</v>
      </c>
      <c r="R470" s="482" t="str">
        <f t="shared" si="162"/>
        <v>Pass</v>
      </c>
      <c r="S470" s="494" t="str">
        <f t="shared" si="163"/>
        <v>Pass</v>
      </c>
      <c r="T470" s="482" t="s">
        <v>69</v>
      </c>
      <c r="U470" s="482">
        <f t="shared" si="164"/>
        <v>0</v>
      </c>
      <c r="V470" s="494">
        <f t="shared" si="164"/>
        <v>0</v>
      </c>
    </row>
    <row r="471" spans="4:22" ht="15" x14ac:dyDescent="0.25">
      <c r="D471" s="497" t="s">
        <v>30</v>
      </c>
      <c r="E471" s="481" t="str">
        <f>' Financial Investments (FI)'!$C$92</f>
        <v>Derivative assets</v>
      </c>
      <c r="F471" s="481" t="str">
        <f>' Financial Investments (FI)'!$E$85</f>
        <v>2020 UY</v>
      </c>
      <c r="G471" s="481">
        <f>INDEX(' Financial Investments (FI)'!$B$84:$C$95,MATCH('Direct validations'!E471,' Financial Investments (FI)'!$C$84:$C$95,0),1)</f>
        <v>6</v>
      </c>
      <c r="H471" s="481" t="str">
        <f>HLOOKUP(F471,' Financial Investments (FI)'!$B$85:$E$86,2,FALSE)</f>
        <v>K</v>
      </c>
      <c r="I471" s="485">
        <f>INDEX(' Financial Investments (FI)'!$B$84:$F$95,MATCH('Direct validations'!G471,' Financial Investments (FI)'!$B$84:$B$95,0),MATCH('Direct validations'!H471,' Financial Investments (FI)'!$B$86:$F$86,0))</f>
        <v>0</v>
      </c>
      <c r="J471" s="485">
        <f>INDEX(' Financial Investments (FI)'!$H$84:$L$95,MATCH('Direct validations'!G471,' Financial Investments (FI)'!$H$84:$H$95,0),MATCH('Direct validations'!H471,' Financial Investments (FI)'!$H$86:$L$86,0))</f>
        <v>0</v>
      </c>
      <c r="K471" s="493" t="s">
        <v>32</v>
      </c>
      <c r="L471" s="481" t="str">
        <f>'Assets by FV hierarchy class'!$C$87</f>
        <v>Derivative assets</v>
      </c>
      <c r="M471" s="481" t="str">
        <f>'Assets by FV hierarchy class'!$I$80</f>
        <v>Total</v>
      </c>
      <c r="N471" s="481">
        <f>INDEX('Assets by FV hierarchy class'!$B$79:$C$92,MATCH('Direct validations'!L471,'Assets by FV hierarchy class'!$C$79:$C$92,0),1)</f>
        <v>6</v>
      </c>
      <c r="O471" s="481" t="str">
        <f>HLOOKUP(M471,'Assets by FV hierarchy class'!$B$80:$I$81,2,FALSE)</f>
        <v>AD</v>
      </c>
      <c r="P471" s="485">
        <f>INDEX('Assets by FV hierarchy class'!$B$79:$I$92,MATCH('Direct validations'!N471,'Assets by FV hierarchy class'!$B$79:$B$92,0),MATCH('Direct validations'!O471,'Assets by FV hierarchy class'!$B$81:$I$81,0))</f>
        <v>0</v>
      </c>
      <c r="Q471" s="485">
        <f>INDEX('Assets by FV hierarchy class'!$K$79:$R$92,MATCH('Direct validations'!N471,'Assets by FV hierarchy class'!$K$79:$K$92,0),MATCH('Direct validations'!O471,'Assets by FV hierarchy class'!$K$81:$R$81,0))</f>
        <v>0</v>
      </c>
      <c r="R471" s="482" t="str">
        <f t="shared" si="162"/>
        <v>Pass</v>
      </c>
      <c r="S471" s="494" t="str">
        <f t="shared" si="163"/>
        <v>Pass</v>
      </c>
      <c r="T471" s="482" t="s">
        <v>69</v>
      </c>
      <c r="U471" s="482">
        <f t="shared" si="164"/>
        <v>0</v>
      </c>
      <c r="V471" s="494">
        <f t="shared" si="164"/>
        <v>0</v>
      </c>
    </row>
    <row r="472" spans="4:22" ht="15" x14ac:dyDescent="0.25">
      <c r="D472" s="497" t="s">
        <v>30</v>
      </c>
      <c r="E472" s="481" t="str">
        <f>' Financial Investments (FI)'!$C$108</f>
        <v>Derivative assets</v>
      </c>
      <c r="F472" s="481" t="str">
        <f>' Financial Investments (FI)'!$E$101</f>
        <v>2019 UY</v>
      </c>
      <c r="G472" s="481">
        <f>INDEX(' Financial Investments (FI)'!$B$100:$C$111,MATCH('Direct validations'!E472,' Financial Investments (FI)'!$C$100:$C$111,0),1)</f>
        <v>6</v>
      </c>
      <c r="H472" s="481" t="str">
        <f>HLOOKUP(F472,' Financial Investments (FI)'!$B$101:$E$102,2,FALSE)</f>
        <v>M</v>
      </c>
      <c r="I472" s="485">
        <f>INDEX(' Financial Investments (FI)'!$B$100:$F$111,MATCH('Direct validations'!G472,' Financial Investments (FI)'!$B$100:$B$111,0),MATCH('Direct validations'!H472,' Financial Investments (FI)'!$B$102:$F$102,0))</f>
        <v>0</v>
      </c>
      <c r="J472" s="485">
        <f>INDEX(' Financial Investments (FI)'!$H$100:$L$111,MATCH('Direct validations'!G472,' Financial Investments (FI)'!$H$100:$H$111,0),MATCH('Direct validations'!H472,' Financial Investments (FI)'!$H$102:$L$102,0))</f>
        <v>0</v>
      </c>
      <c r="K472" s="493" t="s">
        <v>32</v>
      </c>
      <c r="L472" s="481" t="str">
        <f>'Assets by FV hierarchy class'!$C$102</f>
        <v>Derivative assets</v>
      </c>
      <c r="M472" s="481" t="str">
        <f>'Assets by FV hierarchy class'!$I$95</f>
        <v>Total</v>
      </c>
      <c r="N472" s="481">
        <f>INDEX('Assets by FV hierarchy class'!$B$94:$C$107,MATCH('Direct validations'!L472,'Assets by FV hierarchy class'!$C$94:$C$107,0),1)</f>
        <v>6</v>
      </c>
      <c r="O472" s="481" t="str">
        <f>HLOOKUP(M472,'Assets by FV hierarchy class'!$B$95:$I$96,2,FALSE)</f>
        <v>AI</v>
      </c>
      <c r="P472" s="485">
        <f>INDEX('Assets by FV hierarchy class'!$B$94:$I$107,MATCH('Direct validations'!N472,'Assets by FV hierarchy class'!$B$94:$B$107,0),MATCH('Direct validations'!O472,'Assets by FV hierarchy class'!$B$96:$I$96,0))</f>
        <v>0</v>
      </c>
      <c r="Q472" s="485">
        <f>INDEX('Assets by FV hierarchy class'!$K$94:$R$107,MATCH('Direct validations'!N472,'Assets by FV hierarchy class'!$K$94:$K$107,0),MATCH('Direct validations'!O472,'Assets by FV hierarchy class'!$K$96:$R$96,0))</f>
        <v>0</v>
      </c>
      <c r="R472" s="482" t="str">
        <f t="shared" si="162"/>
        <v>Pass</v>
      </c>
      <c r="S472" s="494" t="str">
        <f t="shared" si="163"/>
        <v>Pass</v>
      </c>
      <c r="T472" s="482" t="s">
        <v>69</v>
      </c>
      <c r="U472" s="482">
        <f t="shared" si="164"/>
        <v>0</v>
      </c>
      <c r="V472" s="494">
        <f t="shared" si="164"/>
        <v>0</v>
      </c>
    </row>
    <row r="473" spans="4:22" ht="15" x14ac:dyDescent="0.25">
      <c r="D473" s="497" t="s">
        <v>30</v>
      </c>
      <c r="E473" s="481" t="str">
        <f>' Financial Investments (FI)'!$C$124</f>
        <v>Derivative assets</v>
      </c>
      <c r="F473" s="481" t="str">
        <f>' Financial Investments (FI)'!$E$117</f>
        <v>Total</v>
      </c>
      <c r="G473" s="481">
        <f>INDEX(' Financial Investments (FI)'!$B$116:$C$127,MATCH('Direct validations'!E473,' Financial Investments (FI)'!$C$116:$C$127,0),1)</f>
        <v>6</v>
      </c>
      <c r="H473" s="481" t="str">
        <f>HLOOKUP(F473,' Financial Investments (FI)'!$B$117:$E$118,2,FALSE)</f>
        <v>O</v>
      </c>
      <c r="I473" s="485">
        <f>INDEX(' Financial Investments (FI)'!$B$116:$F$127,MATCH('Direct validations'!G473,' Financial Investments (FI)'!$B$116:$B$127,0),MATCH('Direct validations'!H473,' Financial Investments (FI)'!$B$118:$F$118,0))</f>
        <v>0</v>
      </c>
      <c r="J473" s="485">
        <f>INDEX(' Financial Investments (FI)'!$H$116:$L$127,MATCH('Direct validations'!G473,' Financial Investments (FI)'!$H$116:$H$127,0),MATCH('Direct validations'!H473,' Financial Investments (FI)'!$H$118:$L$118,0))</f>
        <v>0</v>
      </c>
      <c r="K473" s="493" t="s">
        <v>32</v>
      </c>
      <c r="L473" s="481" t="str">
        <f>'Assets by FV hierarchy class'!$C$117</f>
        <v>Derivative assets</v>
      </c>
      <c r="M473" s="481" t="str">
        <f>'Assets by FV hierarchy class'!$I$110</f>
        <v>Total</v>
      </c>
      <c r="N473" s="481">
        <f>INDEX('Assets by FV hierarchy class'!$B$109:$C$122,MATCH('Direct validations'!L473,'Assets by FV hierarchy class'!$C$109:$C$122,0),1)</f>
        <v>6</v>
      </c>
      <c r="O473" s="481" t="str">
        <f>HLOOKUP(M473,'Assets by FV hierarchy class'!$B$110:$I$111,2,FALSE)</f>
        <v>AN</v>
      </c>
      <c r="P473" s="485">
        <f>INDEX('Assets by FV hierarchy class'!$B$109:$I$122,MATCH('Direct validations'!N473,'Assets by FV hierarchy class'!$B$109:$B$122,0),MATCH('Direct validations'!O473,'Assets by FV hierarchy class'!$B$111:$I$111,0))</f>
        <v>0</v>
      </c>
      <c r="Q473" s="485">
        <f>INDEX('Assets by FV hierarchy class'!$K$109:$R$122,MATCH('Direct validations'!N473,'Assets by FV hierarchy class'!$K$109:$K$122,0),MATCH('Direct validations'!O473,'Assets by FV hierarchy class'!$K$111:$R$111,0))</f>
        <v>0</v>
      </c>
      <c r="R473" s="482" t="str">
        <f t="shared" si="162"/>
        <v>Pass</v>
      </c>
      <c r="S473" s="494" t="str">
        <f t="shared" si="163"/>
        <v>Pass</v>
      </c>
      <c r="T473" s="482" t="s">
        <v>69</v>
      </c>
      <c r="U473" s="482">
        <f t="shared" si="164"/>
        <v>0</v>
      </c>
      <c r="V473" s="494">
        <f t="shared" si="164"/>
        <v>0</v>
      </c>
    </row>
    <row r="474" spans="4:22" x14ac:dyDescent="0.2">
      <c r="D474" s="490"/>
      <c r="R474" s="482"/>
      <c r="S474" s="494"/>
      <c r="U474" s="482"/>
      <c r="V474" s="494"/>
    </row>
    <row r="475" spans="4:22" ht="15" x14ac:dyDescent="0.25">
      <c r="D475" s="497" t="s">
        <v>30</v>
      </c>
      <c r="E475" s="481" t="str">
        <f>' Financial Investments (FI)'!$C$13</f>
        <v>Syndicate loan to Central Fund</v>
      </c>
      <c r="F475" s="481" t="str">
        <f>' Financial Investments (FI)'!$E$5</f>
        <v>2025 UY</v>
      </c>
      <c r="G475" s="481">
        <f>INDEX(' Financial Investments (FI)'!$B$4:$C$15,MATCH('Direct validations'!E475,' Financial Investments (FI)'!$C$4:$C$15,0),1)</f>
        <v>7</v>
      </c>
      <c r="H475" s="481" t="str">
        <f>HLOOKUP(F475,' Financial Investments (FI)'!$B$5:$E$6,2,FALSE)</f>
        <v>A</v>
      </c>
      <c r="I475" s="485">
        <f>INDEX(' Financial Investments (FI)'!$B$4:$F$15,MATCH('Direct validations'!G475,' Financial Investments (FI)'!$B$4:$B$15,0),MATCH('Direct validations'!H475,' Financial Investments (FI)'!$B$6:$F$6,0))</f>
        <v>0</v>
      </c>
      <c r="J475" s="485">
        <f>INDEX(' Financial Investments (FI)'!$H$4:$L$15,MATCH('Direct validations'!G475,' Financial Investments (FI)'!$H$4:$H$15,0),MATCH('Direct validations'!H475,' Financial Investments (FI)'!$H$6:$L$6,0))</f>
        <v>0</v>
      </c>
      <c r="K475" s="493" t="s">
        <v>32</v>
      </c>
      <c r="L475" s="481" t="str">
        <f>'Assets by FV hierarchy class'!$C$13</f>
        <v>Syndicate loan to Central Fund</v>
      </c>
      <c r="M475" s="481" t="str">
        <f>'Assets by FV hierarchy class'!$I$5</f>
        <v>Total</v>
      </c>
      <c r="N475" s="481">
        <f>INDEX('Assets by FV hierarchy class'!$B$4:$C$17,MATCH('Direct validations'!L475,'Assets by FV hierarchy class'!$C$4:$C$17,0),1)</f>
        <v>7</v>
      </c>
      <c r="O475" s="481" t="str">
        <f>HLOOKUP(M475,'Assets by FV hierarchy class'!$B$5:$I$6,2,FALSE)</f>
        <v>E</v>
      </c>
      <c r="P475" s="485">
        <f>INDEX('Assets by FV hierarchy class'!$B$4:$I$17,MATCH('Direct validations'!N475,'Assets by FV hierarchy class'!$B$4:$B$17,0),MATCH('Direct validations'!O475,'Assets by FV hierarchy class'!$B$6:$I$6,0))</f>
        <v>0</v>
      </c>
      <c r="Q475" s="485">
        <f>INDEX('Assets by FV hierarchy class'!$K$4:$R$17,MATCH('Direct validations'!N475,'Assets by FV hierarchy class'!$K$4:$K$17,0),MATCH('Direct validations'!O475,'Assets by FV hierarchy class'!$K$6:$R$6,0))</f>
        <v>0</v>
      </c>
      <c r="R475" s="482" t="str">
        <f t="shared" ref="R475:R482" si="165">IF($T475="No",IF(I475=P475,"Pass","Fail"),IF(I475+P475=0,"Pass","Fail"))</f>
        <v>Pass</v>
      </c>
      <c r="S475" s="494" t="str">
        <f t="shared" ref="S475:S482" si="166">IF($T475="No",IF(J475=Q475,"Pass","Fail"),IF(J475+Q475=0,"Pass","Fail"))</f>
        <v>Pass</v>
      </c>
      <c r="T475" s="482" t="s">
        <v>69</v>
      </c>
      <c r="U475" s="482">
        <f t="shared" ref="U475:V482" si="167">IF(R475="Pass",0,1)</f>
        <v>0</v>
      </c>
      <c r="V475" s="494">
        <f t="shared" si="167"/>
        <v>0</v>
      </c>
    </row>
    <row r="476" spans="4:22" ht="15" x14ac:dyDescent="0.25">
      <c r="D476" s="497" t="s">
        <v>30</v>
      </c>
      <c r="E476" s="481" t="str">
        <f>' Financial Investments (FI)'!$C$29</f>
        <v>Syndicate loan to Central Fund</v>
      </c>
      <c r="F476" s="481" t="str">
        <f>' Financial Investments (FI)'!$E$21</f>
        <v>2024 UY</v>
      </c>
      <c r="G476" s="481">
        <f>INDEX(' Financial Investments (FI)'!$B$20:$C$31,MATCH('Direct validations'!E476,' Financial Investments (FI)'!$C$20:$C$31,0),1)</f>
        <v>7</v>
      </c>
      <c r="H476" s="481" t="str">
        <f>HLOOKUP(F476,' Financial Investments (FI)'!$B$21:$E$22,2,FALSE)</f>
        <v>C</v>
      </c>
      <c r="I476" s="485">
        <f>INDEX(' Financial Investments (FI)'!$B$20:$F$31,MATCH('Direct validations'!G476,' Financial Investments (FI)'!$B$20:$B$31,0),MATCH('Direct validations'!H476,' Financial Investments (FI)'!$B$22:$F$22,0))</f>
        <v>0</v>
      </c>
      <c r="J476" s="485">
        <f>INDEX(' Financial Investments (FI)'!$H$20:$L$31,MATCH('Direct validations'!G476,' Financial Investments (FI)'!$H$20:$H$31,0),MATCH('Direct validations'!H476,' Financial Investments (FI)'!$H$22:$L$22,0))</f>
        <v>0</v>
      </c>
      <c r="K476" s="493" t="s">
        <v>32</v>
      </c>
      <c r="L476" s="481" t="str">
        <f>'Assets by FV hierarchy class'!$C$28</f>
        <v>Syndicate loan to Central Fund</v>
      </c>
      <c r="M476" s="481" t="str">
        <f>'Assets by FV hierarchy class'!$I$20</f>
        <v>Total</v>
      </c>
      <c r="N476" s="481">
        <f>INDEX('Assets by FV hierarchy class'!$B$19:$C$32,MATCH('Direct validations'!L476,'Assets by FV hierarchy class'!$C$19:$C$32,0),1)</f>
        <v>7</v>
      </c>
      <c r="O476" s="481" t="str">
        <f>HLOOKUP(M476,'Assets by FV hierarchy class'!$B$20:$I$21,2,FALSE)</f>
        <v>J</v>
      </c>
      <c r="P476" s="485">
        <f>INDEX('Assets by FV hierarchy class'!$B$19:$I$32,MATCH('Direct validations'!N476,'Assets by FV hierarchy class'!$B$19:$B$32,0),MATCH('Direct validations'!O476,'Assets by FV hierarchy class'!$B$21:$I$21,0))</f>
        <v>0</v>
      </c>
      <c r="Q476" s="485">
        <f>INDEX('Assets by FV hierarchy class'!$K$19:$R$32,MATCH('Direct validations'!N476,'Assets by FV hierarchy class'!$K$19:$K$32,0),MATCH('Direct validations'!O476,'Assets by FV hierarchy class'!$K$21:$R$21,0))</f>
        <v>0</v>
      </c>
      <c r="R476" s="482" t="str">
        <f t="shared" si="165"/>
        <v>Pass</v>
      </c>
      <c r="S476" s="494" t="str">
        <f t="shared" si="166"/>
        <v>Pass</v>
      </c>
      <c r="T476" s="482" t="s">
        <v>69</v>
      </c>
      <c r="U476" s="482">
        <f t="shared" si="167"/>
        <v>0</v>
      </c>
      <c r="V476" s="494">
        <f t="shared" si="167"/>
        <v>0</v>
      </c>
    </row>
    <row r="477" spans="4:22" ht="15" x14ac:dyDescent="0.25">
      <c r="D477" s="497" t="s">
        <v>30</v>
      </c>
      <c r="E477" s="481" t="str">
        <f>' Financial Investments (FI)'!$C$45</f>
        <v>Syndicate loan to Central Fund</v>
      </c>
      <c r="F477" s="481" t="str">
        <f>' Financial Investments (FI)'!$E$37</f>
        <v>2023 UY</v>
      </c>
      <c r="G477" s="481">
        <f>INDEX(' Financial Investments (FI)'!$B$36:$C$47,MATCH('Direct validations'!E477,' Financial Investments (FI)'!$C$36:$C$47,0),1)</f>
        <v>7</v>
      </c>
      <c r="H477" s="481" t="str">
        <f>HLOOKUP(F477,' Financial Investments (FI)'!$B$37:$E$38,2,FALSE)</f>
        <v>E</v>
      </c>
      <c r="I477" s="485">
        <f>INDEX(' Financial Investments (FI)'!$B$36:$F$47,MATCH('Direct validations'!G477,' Financial Investments (FI)'!$B$36:$B$47,0),MATCH('Direct validations'!H477,' Financial Investments (FI)'!$B$38:$F$38,0))</f>
        <v>0</v>
      </c>
      <c r="J477" s="485">
        <f>INDEX(' Financial Investments (FI)'!$H$36:$L$47,MATCH('Direct validations'!G477,' Financial Investments (FI)'!$H$36:$H$47,0),MATCH('Direct validations'!H477,' Financial Investments (FI)'!$H$38:$L$38,0))</f>
        <v>0</v>
      </c>
      <c r="K477" s="493" t="s">
        <v>32</v>
      </c>
      <c r="L477" s="481" t="str">
        <f>'Assets by FV hierarchy class'!$C$43</f>
        <v>Syndicate loan to Central Fund</v>
      </c>
      <c r="M477" s="481" t="str">
        <f>'Assets by FV hierarchy class'!$I$35</f>
        <v>Total</v>
      </c>
      <c r="N477" s="481">
        <f>INDEX('Assets by FV hierarchy class'!$B$34:$C$47,MATCH('Direct validations'!L477,'Assets by FV hierarchy class'!$C$34:$C$47,0),1)</f>
        <v>7</v>
      </c>
      <c r="O477" s="481" t="str">
        <f>HLOOKUP(M477,'Assets by FV hierarchy class'!$B$35:$I$36,2,FALSE)</f>
        <v>O</v>
      </c>
      <c r="P477" s="485">
        <f>INDEX('Assets by FV hierarchy class'!$B$34:$I$47,MATCH('Direct validations'!N477,'Assets by FV hierarchy class'!$B$34:$B$47,0),MATCH('Direct validations'!O477,'Assets by FV hierarchy class'!$B$36:$I$36,0))</f>
        <v>0</v>
      </c>
      <c r="Q477" s="485">
        <f>INDEX('Assets by FV hierarchy class'!$K$34:$R$47,MATCH('Direct validations'!N477,'Assets by FV hierarchy class'!$K$34:$K$47,0),MATCH('Direct validations'!O477,'Assets by FV hierarchy class'!$K$36:$R$36,0))</f>
        <v>0</v>
      </c>
      <c r="R477" s="482" t="str">
        <f t="shared" si="165"/>
        <v>Pass</v>
      </c>
      <c r="S477" s="494" t="str">
        <f t="shared" si="166"/>
        <v>Pass</v>
      </c>
      <c r="T477" s="482" t="s">
        <v>69</v>
      </c>
      <c r="U477" s="482">
        <f t="shared" si="167"/>
        <v>0</v>
      </c>
      <c r="V477" s="494">
        <f t="shared" si="167"/>
        <v>0</v>
      </c>
    </row>
    <row r="478" spans="4:22" ht="15" x14ac:dyDescent="0.25">
      <c r="D478" s="497" t="s">
        <v>30</v>
      </c>
      <c r="E478" s="481" t="str">
        <f>' Financial Investments (FI)'!$C$61</f>
        <v>Syndicate loan to Central Fund</v>
      </c>
      <c r="F478" s="481" t="str">
        <f>' Financial Investments (FI)'!$E$53</f>
        <v>2022 UY</v>
      </c>
      <c r="G478" s="481">
        <f>INDEX(' Financial Investments (FI)'!$B$52:$C$63,MATCH('Direct validations'!E478,' Financial Investments (FI)'!$C$52:$C$63,0),1)</f>
        <v>7</v>
      </c>
      <c r="H478" s="481" t="str">
        <f>HLOOKUP(F478,' Financial Investments (FI)'!$B$53:$E$54,2,FALSE)</f>
        <v>G</v>
      </c>
      <c r="I478" s="485">
        <f>INDEX(' Financial Investments (FI)'!$B$52:$F$63,MATCH('Direct validations'!G478,' Financial Investments (FI)'!$B$52:$B$63,0),MATCH('Direct validations'!H478,' Financial Investments (FI)'!$B$54:$F$54,0))</f>
        <v>0</v>
      </c>
      <c r="J478" s="485">
        <f>INDEX(' Financial Investments (FI)'!$H$52:$L$63,MATCH('Direct validations'!G478,' Financial Investments (FI)'!$H$52:$H$63,0),MATCH('Direct validations'!H478,' Financial Investments (FI)'!$H$54:$L$54,0))</f>
        <v>0</v>
      </c>
      <c r="K478" s="493" t="s">
        <v>32</v>
      </c>
      <c r="L478" s="481" t="str">
        <f>'Assets by FV hierarchy class'!$C$58</f>
        <v>Syndicate loan to Central Fund</v>
      </c>
      <c r="M478" s="481" t="str">
        <f>'Assets by FV hierarchy class'!$I$50</f>
        <v>Total</v>
      </c>
      <c r="N478" s="481">
        <f>INDEX('Assets by FV hierarchy class'!$B$49:$C$62,MATCH('Direct validations'!L478,'Assets by FV hierarchy class'!$C$49:$C$62,0),1)</f>
        <v>7</v>
      </c>
      <c r="O478" s="481" t="str">
        <f>HLOOKUP(M478,'Assets by FV hierarchy class'!$B$50:$I$51,2,FALSE)</f>
        <v>T</v>
      </c>
      <c r="P478" s="485">
        <f>INDEX('Assets by FV hierarchy class'!$B$49:$I$62,MATCH('Direct validations'!N478,'Assets by FV hierarchy class'!$B$49:$B$62,0),MATCH('Direct validations'!O478,'Assets by FV hierarchy class'!$B$51:$I$51,0))</f>
        <v>0</v>
      </c>
      <c r="Q478" s="485">
        <f>INDEX('Assets by FV hierarchy class'!$K$49:$R$62,MATCH('Direct validations'!N478,'Assets by FV hierarchy class'!$K$49:$K$62,0),MATCH('Direct validations'!O478,'Assets by FV hierarchy class'!$K$51:$R$51,0))</f>
        <v>0</v>
      </c>
      <c r="R478" s="482" t="str">
        <f t="shared" si="165"/>
        <v>Pass</v>
      </c>
      <c r="S478" s="494" t="str">
        <f t="shared" si="166"/>
        <v>Pass</v>
      </c>
      <c r="T478" s="482" t="s">
        <v>69</v>
      </c>
      <c r="U478" s="482">
        <f t="shared" si="167"/>
        <v>0</v>
      </c>
      <c r="V478" s="494">
        <f t="shared" si="167"/>
        <v>0</v>
      </c>
    </row>
    <row r="479" spans="4:22" ht="15" x14ac:dyDescent="0.25">
      <c r="D479" s="497" t="s">
        <v>30</v>
      </c>
      <c r="E479" s="481" t="str">
        <f>' Financial Investments (FI)'!$C$77</f>
        <v>Syndicate loan to Central Fund</v>
      </c>
      <c r="F479" s="481" t="str">
        <f>' Financial Investments (FI)'!$E$69</f>
        <v>2021 UY</v>
      </c>
      <c r="G479" s="481">
        <f>INDEX(' Financial Investments (FI)'!$B$68:$C$79,MATCH('Direct validations'!E479,' Financial Investments (FI)'!$C$68:$C$79,0),1)</f>
        <v>7</v>
      </c>
      <c r="H479" s="481" t="str">
        <f>HLOOKUP(F479,' Financial Investments (FI)'!$B$69:$E$70,2,FALSE)</f>
        <v>I</v>
      </c>
      <c r="I479" s="485">
        <f>INDEX(' Financial Investments (FI)'!$B$68:$F$79,MATCH('Direct validations'!G479,' Financial Investments (FI)'!$B$68:$B$79,0),MATCH('Direct validations'!H479,' Financial Investments (FI)'!$B$70:$F$70,0))</f>
        <v>0</v>
      </c>
      <c r="J479" s="485">
        <f>INDEX(' Financial Investments (FI)'!$H$68:$L$79,MATCH('Direct validations'!G479,' Financial Investments (FI)'!$H$68:$H$79,0),MATCH('Direct validations'!H479,' Financial Investments (FI)'!$H$70:$L$70,0))</f>
        <v>0</v>
      </c>
      <c r="K479" s="493" t="s">
        <v>32</v>
      </c>
      <c r="L479" s="481" t="str">
        <f>'Assets by FV hierarchy class'!$C$73</f>
        <v>Syndicate loan to Central Fund</v>
      </c>
      <c r="M479" s="481" t="str">
        <f>'Assets by FV hierarchy class'!$I$65</f>
        <v>Total</v>
      </c>
      <c r="N479" s="481">
        <f>INDEX('Assets by FV hierarchy class'!$B$64:$C$77,MATCH('Direct validations'!L479,'Assets by FV hierarchy class'!$C$64:$C$77,0),1)</f>
        <v>7</v>
      </c>
      <c r="O479" s="481" t="str">
        <f>HLOOKUP(M479,'Assets by FV hierarchy class'!$B$65:$I$66,2,FALSE)</f>
        <v>Y</v>
      </c>
      <c r="P479" s="485">
        <f>INDEX('Assets by FV hierarchy class'!$B$64:$I$77,MATCH('Direct validations'!N479,'Assets by FV hierarchy class'!$B$64:$B$77,0),MATCH('Direct validations'!O479,'Assets by FV hierarchy class'!$B$66:$I$66,0))</f>
        <v>0</v>
      </c>
      <c r="Q479" s="485">
        <f>INDEX('Assets by FV hierarchy class'!$K$64:$R$77,MATCH('Direct validations'!N479,'Assets by FV hierarchy class'!$K$64:$K$77,0),MATCH('Direct validations'!O479,'Assets by FV hierarchy class'!$K$66:$R$66,0))</f>
        <v>0</v>
      </c>
      <c r="R479" s="482" t="str">
        <f t="shared" si="165"/>
        <v>Pass</v>
      </c>
      <c r="S479" s="494" t="str">
        <f t="shared" si="166"/>
        <v>Pass</v>
      </c>
      <c r="T479" s="482" t="s">
        <v>69</v>
      </c>
      <c r="U479" s="482">
        <f t="shared" si="167"/>
        <v>0</v>
      </c>
      <c r="V479" s="494">
        <f t="shared" si="167"/>
        <v>0</v>
      </c>
    </row>
    <row r="480" spans="4:22" ht="15" x14ac:dyDescent="0.25">
      <c r="D480" s="497" t="s">
        <v>30</v>
      </c>
      <c r="E480" s="481" t="str">
        <f>' Financial Investments (FI)'!$C$93</f>
        <v>Syndicate loan to Central Fund</v>
      </c>
      <c r="F480" s="481" t="str">
        <f>' Financial Investments (FI)'!$E$85</f>
        <v>2020 UY</v>
      </c>
      <c r="G480" s="481">
        <f>INDEX(' Financial Investments (FI)'!$B$84:$C$95,MATCH('Direct validations'!E480,' Financial Investments (FI)'!$C$84:$C$95,0),1)</f>
        <v>7</v>
      </c>
      <c r="H480" s="481" t="str">
        <f>HLOOKUP(F480,' Financial Investments (FI)'!$B$85:$E$86,2,FALSE)</f>
        <v>K</v>
      </c>
      <c r="I480" s="485">
        <f>INDEX(' Financial Investments (FI)'!$B$84:$F$95,MATCH('Direct validations'!G480,' Financial Investments (FI)'!$B$84:$B$95,0),MATCH('Direct validations'!H480,' Financial Investments (FI)'!$B$86:$F$86,0))</f>
        <v>0</v>
      </c>
      <c r="J480" s="485">
        <f>INDEX(' Financial Investments (FI)'!$H$84:$L$95,MATCH('Direct validations'!G480,' Financial Investments (FI)'!$H$84:$H$95,0),MATCH('Direct validations'!H480,' Financial Investments (FI)'!$H$86:$L$86,0))</f>
        <v>0</v>
      </c>
      <c r="K480" s="493" t="s">
        <v>32</v>
      </c>
      <c r="L480" s="481" t="str">
        <f>'Assets by FV hierarchy class'!$C$88</f>
        <v>Syndicate loan to Central Fund</v>
      </c>
      <c r="M480" s="481" t="str">
        <f>'Assets by FV hierarchy class'!$I$80</f>
        <v>Total</v>
      </c>
      <c r="N480" s="481">
        <f>INDEX('Assets by FV hierarchy class'!$B$79:$C$92,MATCH('Direct validations'!L480,'Assets by FV hierarchy class'!$C$79:$C$92,0),1)</f>
        <v>7</v>
      </c>
      <c r="O480" s="481" t="str">
        <f>HLOOKUP(M480,'Assets by FV hierarchy class'!$B$80:$I$81,2,FALSE)</f>
        <v>AD</v>
      </c>
      <c r="P480" s="485">
        <f>INDEX('Assets by FV hierarchy class'!$B$79:$I$92,MATCH('Direct validations'!N480,'Assets by FV hierarchy class'!$B$79:$B$92,0),MATCH('Direct validations'!O480,'Assets by FV hierarchy class'!$B$81:$I$81,0))</f>
        <v>0</v>
      </c>
      <c r="Q480" s="485">
        <f>INDEX('Assets by FV hierarchy class'!$K$79:$R$92,MATCH('Direct validations'!N480,'Assets by FV hierarchy class'!$K$79:$K$92,0),MATCH('Direct validations'!O480,'Assets by FV hierarchy class'!$K$81:$R$81,0))</f>
        <v>0</v>
      </c>
      <c r="R480" s="482" t="str">
        <f t="shared" si="165"/>
        <v>Pass</v>
      </c>
      <c r="S480" s="494" t="str">
        <f t="shared" si="166"/>
        <v>Pass</v>
      </c>
      <c r="T480" s="482" t="s">
        <v>69</v>
      </c>
      <c r="U480" s="482">
        <f t="shared" si="167"/>
        <v>0</v>
      </c>
      <c r="V480" s="494">
        <f t="shared" si="167"/>
        <v>0</v>
      </c>
    </row>
    <row r="481" spans="4:22" ht="15" x14ac:dyDescent="0.25">
      <c r="D481" s="497" t="s">
        <v>30</v>
      </c>
      <c r="E481" s="481" t="str">
        <f>' Financial Investments (FI)'!$C$109</f>
        <v>Syndicate loan to Central Fund</v>
      </c>
      <c r="F481" s="481" t="str">
        <f>' Financial Investments (FI)'!$E$101</f>
        <v>2019 UY</v>
      </c>
      <c r="G481" s="481">
        <f>INDEX(' Financial Investments (FI)'!$B$100:$C$111,MATCH('Direct validations'!E481,' Financial Investments (FI)'!$C$100:$C$111,0),1)</f>
        <v>7</v>
      </c>
      <c r="H481" s="481" t="str">
        <f>HLOOKUP(F481,' Financial Investments (FI)'!$B$101:$E$102,2,FALSE)</f>
        <v>M</v>
      </c>
      <c r="I481" s="485">
        <f>INDEX(' Financial Investments (FI)'!$B$100:$F$111,MATCH('Direct validations'!G481,' Financial Investments (FI)'!$B$100:$B$111,0),MATCH('Direct validations'!H481,' Financial Investments (FI)'!$B$102:$F$102,0))</f>
        <v>0</v>
      </c>
      <c r="J481" s="485">
        <f>INDEX(' Financial Investments (FI)'!$H$100:$L$111,MATCH('Direct validations'!G481,' Financial Investments (FI)'!$H$100:$H$111,0),MATCH('Direct validations'!H481,' Financial Investments (FI)'!$H$102:$L$102,0))</f>
        <v>0</v>
      </c>
      <c r="K481" s="493" t="s">
        <v>32</v>
      </c>
      <c r="L481" s="481" t="str">
        <f>'Assets by FV hierarchy class'!$C$103</f>
        <v>Syndicate loan to Central Fund</v>
      </c>
      <c r="M481" s="481" t="str">
        <f>'Assets by FV hierarchy class'!$I$95</f>
        <v>Total</v>
      </c>
      <c r="N481" s="481">
        <f>INDEX('Assets by FV hierarchy class'!$B$94:$C$107,MATCH('Direct validations'!L481,'Assets by FV hierarchy class'!$C$94:$C$107,0),1)</f>
        <v>7</v>
      </c>
      <c r="O481" s="481" t="str">
        <f>HLOOKUP(M481,'Assets by FV hierarchy class'!$B$95:$I$96,2,FALSE)</f>
        <v>AI</v>
      </c>
      <c r="P481" s="485">
        <f>INDEX('Assets by FV hierarchy class'!$B$94:$I$107,MATCH('Direct validations'!N481,'Assets by FV hierarchy class'!$B$94:$B$107,0),MATCH('Direct validations'!O481,'Assets by FV hierarchy class'!$B$96:$I$96,0))</f>
        <v>0</v>
      </c>
      <c r="Q481" s="485">
        <f>INDEX('Assets by FV hierarchy class'!$K$94:$R$107,MATCH('Direct validations'!N481,'Assets by FV hierarchy class'!$K$94:$K$107,0),MATCH('Direct validations'!O481,'Assets by FV hierarchy class'!$K$96:$R$96,0))</f>
        <v>0</v>
      </c>
      <c r="R481" s="482" t="str">
        <f t="shared" si="165"/>
        <v>Pass</v>
      </c>
      <c r="S481" s="494" t="str">
        <f t="shared" si="166"/>
        <v>Pass</v>
      </c>
      <c r="T481" s="482" t="s">
        <v>69</v>
      </c>
      <c r="U481" s="482">
        <f t="shared" si="167"/>
        <v>0</v>
      </c>
      <c r="V481" s="494">
        <f t="shared" si="167"/>
        <v>0</v>
      </c>
    </row>
    <row r="482" spans="4:22" ht="15" x14ac:dyDescent="0.25">
      <c r="D482" s="497" t="s">
        <v>30</v>
      </c>
      <c r="E482" s="481" t="str">
        <f>' Financial Investments (FI)'!$C$125</f>
        <v>Syndicate loan to Central Fund</v>
      </c>
      <c r="F482" s="481" t="str">
        <f>' Financial Investments (FI)'!$E$117</f>
        <v>Total</v>
      </c>
      <c r="G482" s="481">
        <f>INDEX(' Financial Investments (FI)'!$B$116:$C$127,MATCH('Direct validations'!E482,' Financial Investments (FI)'!$C$116:$C$127,0),1)</f>
        <v>7</v>
      </c>
      <c r="H482" s="481" t="str">
        <f>HLOOKUP(F482,' Financial Investments (FI)'!$B$117:$E$118,2,FALSE)</f>
        <v>O</v>
      </c>
      <c r="I482" s="485">
        <f>INDEX(' Financial Investments (FI)'!$B$116:$F$127,MATCH('Direct validations'!G482,' Financial Investments (FI)'!$B$116:$B$127,0),MATCH('Direct validations'!H482,' Financial Investments (FI)'!$B$118:$F$118,0))</f>
        <v>0</v>
      </c>
      <c r="J482" s="485">
        <f>INDEX(' Financial Investments (FI)'!$H$116:$L$127,MATCH('Direct validations'!G482,' Financial Investments (FI)'!$H$116:$H$127,0),MATCH('Direct validations'!H482,' Financial Investments (FI)'!$H$118:$L$118,0))</f>
        <v>0</v>
      </c>
      <c r="K482" s="493" t="s">
        <v>32</v>
      </c>
      <c r="L482" s="481" t="str">
        <f>'Assets by FV hierarchy class'!$C$118</f>
        <v>Syndicate loan to Central Fund</v>
      </c>
      <c r="M482" s="481" t="str">
        <f>'Assets by FV hierarchy class'!$I$110</f>
        <v>Total</v>
      </c>
      <c r="N482" s="481">
        <f>INDEX('Assets by FV hierarchy class'!$B$109:$C$122,MATCH('Direct validations'!L482,'Assets by FV hierarchy class'!$C$109:$C$122,0),1)</f>
        <v>7</v>
      </c>
      <c r="O482" s="481" t="str">
        <f>HLOOKUP(M482,'Assets by FV hierarchy class'!$B$110:$I$111,2,FALSE)</f>
        <v>AN</v>
      </c>
      <c r="P482" s="485">
        <f>INDEX('Assets by FV hierarchy class'!$B$109:$I$122,MATCH('Direct validations'!N482,'Assets by FV hierarchy class'!$B$109:$B$122,0),MATCH('Direct validations'!O482,'Assets by FV hierarchy class'!$B$111:$I$111,0))</f>
        <v>0</v>
      </c>
      <c r="Q482" s="485">
        <f>INDEX('Assets by FV hierarchy class'!$K$109:$R$122,MATCH('Direct validations'!N482,'Assets by FV hierarchy class'!$K$109:$K$122,0),MATCH('Direct validations'!O482,'Assets by FV hierarchy class'!$K$111:$R$111,0))</f>
        <v>0</v>
      </c>
      <c r="R482" s="482" t="str">
        <f t="shared" si="165"/>
        <v>Pass</v>
      </c>
      <c r="S482" s="494" t="str">
        <f t="shared" si="166"/>
        <v>Pass</v>
      </c>
      <c r="T482" s="482" t="s">
        <v>69</v>
      </c>
      <c r="U482" s="482">
        <f t="shared" si="167"/>
        <v>0</v>
      </c>
      <c r="V482" s="494">
        <f t="shared" si="167"/>
        <v>0</v>
      </c>
    </row>
    <row r="483" spans="4:22" x14ac:dyDescent="0.2">
      <c r="D483" s="490"/>
      <c r="R483" s="482"/>
      <c r="S483" s="494"/>
      <c r="U483" s="482"/>
      <c r="V483" s="494"/>
    </row>
    <row r="484" spans="4:22" ht="15" x14ac:dyDescent="0.25">
      <c r="D484" s="497" t="s">
        <v>30</v>
      </c>
      <c r="E484" s="481" t="str">
        <f>' Financial Investments (FI)'!$C$14</f>
        <v>Other investments</v>
      </c>
      <c r="F484" s="481" t="str">
        <f>' Financial Investments (FI)'!$E$5</f>
        <v>2025 UY</v>
      </c>
      <c r="G484" s="481">
        <f>INDEX(' Financial Investments (FI)'!$B$4:$C$15,MATCH('Direct validations'!E484,' Financial Investments (FI)'!$C$4:$C$15,0),1)</f>
        <v>8</v>
      </c>
      <c r="H484" s="481" t="str">
        <f>HLOOKUP(F484,' Financial Investments (FI)'!$B$5:$E$6,2,FALSE)</f>
        <v>A</v>
      </c>
      <c r="I484" s="485">
        <f>INDEX(' Financial Investments (FI)'!$B$4:$F$15,MATCH('Direct validations'!G484,' Financial Investments (FI)'!$B$4:$B$15,0),MATCH('Direct validations'!H484,' Financial Investments (FI)'!$B$6:$F$6,0))</f>
        <v>0</v>
      </c>
      <c r="J484" s="485">
        <f>INDEX(' Financial Investments (FI)'!$H$4:$L$15,MATCH('Direct validations'!G484,' Financial Investments (FI)'!$H$4:$H$15,0),MATCH('Direct validations'!H484,' Financial Investments (FI)'!$H$6:$L$6,0))</f>
        <v>0</v>
      </c>
      <c r="K484" s="493" t="s">
        <v>32</v>
      </c>
      <c r="L484" s="481" t="str">
        <f>'Assets by FV hierarchy class'!$C$14</f>
        <v>Other investments</v>
      </c>
      <c r="M484" s="481" t="str">
        <f>'Assets by FV hierarchy class'!$I$5</f>
        <v>Total</v>
      </c>
      <c r="N484" s="481">
        <f>INDEX('Assets by FV hierarchy class'!$B$4:$C$17,MATCH('Direct validations'!L484,'Assets by FV hierarchy class'!$C$4:$C$17,0),1)</f>
        <v>8</v>
      </c>
      <c r="O484" s="481" t="str">
        <f>HLOOKUP(M484,'Assets by FV hierarchy class'!$B$5:$I$6,2,FALSE)</f>
        <v>E</v>
      </c>
      <c r="P484" s="485">
        <f>INDEX('Assets by FV hierarchy class'!$B$4:$I$17,MATCH('Direct validations'!N484,'Assets by FV hierarchy class'!$B$4:$B$17,0),MATCH('Direct validations'!O484,'Assets by FV hierarchy class'!$B$6:$I$6,0))</f>
        <v>0</v>
      </c>
      <c r="Q484" s="485">
        <f>INDEX('Assets by FV hierarchy class'!$K$4:$R$17,MATCH('Direct validations'!N484,'Assets by FV hierarchy class'!$K$4:$K$17,0),MATCH('Direct validations'!O484,'Assets by FV hierarchy class'!$K$6:$R$6,0))</f>
        <v>0</v>
      </c>
      <c r="R484" s="482" t="str">
        <f t="shared" ref="R484:R491" si="168">IF($T484="No",IF(I484=P484,"Pass","Fail"),IF(I484+P484=0,"Pass","Fail"))</f>
        <v>Pass</v>
      </c>
      <c r="S484" s="494" t="str">
        <f t="shared" ref="S484:S491" si="169">IF($T484="No",IF(J484=Q484,"Pass","Fail"),IF(J484+Q484=0,"Pass","Fail"))</f>
        <v>Pass</v>
      </c>
      <c r="T484" s="482" t="s">
        <v>69</v>
      </c>
      <c r="U484" s="482">
        <f t="shared" ref="U484:V491" si="170">IF(R484="Pass",0,1)</f>
        <v>0</v>
      </c>
      <c r="V484" s="494">
        <f t="shared" si="170"/>
        <v>0</v>
      </c>
    </row>
    <row r="485" spans="4:22" ht="15" x14ac:dyDescent="0.25">
      <c r="D485" s="497" t="s">
        <v>30</v>
      </c>
      <c r="E485" s="481" t="str">
        <f>' Financial Investments (FI)'!$C$30</f>
        <v>Other investments</v>
      </c>
      <c r="F485" s="481" t="str">
        <f>' Financial Investments (FI)'!$E$21</f>
        <v>2024 UY</v>
      </c>
      <c r="G485" s="481">
        <f>INDEX(' Financial Investments (FI)'!$B$20:$C$31,MATCH('Direct validations'!E485,' Financial Investments (FI)'!$C$20:$C$31,0),1)</f>
        <v>8</v>
      </c>
      <c r="H485" s="481" t="str">
        <f>HLOOKUP(F485,' Financial Investments (FI)'!$B$21:$E$22,2,FALSE)</f>
        <v>C</v>
      </c>
      <c r="I485" s="485">
        <f>INDEX(' Financial Investments (FI)'!$B$20:$F$31,MATCH('Direct validations'!G485,' Financial Investments (FI)'!$B$20:$B$31,0),MATCH('Direct validations'!H485,' Financial Investments (FI)'!$B$22:$F$22,0))</f>
        <v>0</v>
      </c>
      <c r="J485" s="485">
        <f>INDEX(' Financial Investments (FI)'!$H$20:$L$31,MATCH('Direct validations'!G485,' Financial Investments (FI)'!$H$20:$H$31,0),MATCH('Direct validations'!H485,' Financial Investments (FI)'!$H$22:$L$22,0))</f>
        <v>0</v>
      </c>
      <c r="K485" s="493" t="s">
        <v>32</v>
      </c>
      <c r="L485" s="481" t="str">
        <f>'Assets by FV hierarchy class'!$C$29</f>
        <v>Other investments</v>
      </c>
      <c r="M485" s="481" t="str">
        <f>'Assets by FV hierarchy class'!$I$20</f>
        <v>Total</v>
      </c>
      <c r="N485" s="481">
        <f>INDEX('Assets by FV hierarchy class'!$B$19:$C$32,MATCH('Direct validations'!L485,'Assets by FV hierarchy class'!$C$19:$C$32,0),1)</f>
        <v>8</v>
      </c>
      <c r="O485" s="481" t="str">
        <f>HLOOKUP(M485,'Assets by FV hierarchy class'!$B$20:$I$21,2,FALSE)</f>
        <v>J</v>
      </c>
      <c r="P485" s="485">
        <f>INDEX('Assets by FV hierarchy class'!$B$19:$I$32,MATCH('Direct validations'!N485,'Assets by FV hierarchy class'!$B$19:$B$32,0),MATCH('Direct validations'!O485,'Assets by FV hierarchy class'!$B$21:$I$21,0))</f>
        <v>0</v>
      </c>
      <c r="Q485" s="485">
        <f>INDEX('Assets by FV hierarchy class'!$K$19:$R$32,MATCH('Direct validations'!N485,'Assets by FV hierarchy class'!$K$19:$K$32,0),MATCH('Direct validations'!O485,'Assets by FV hierarchy class'!$K$21:$R$21,0))</f>
        <v>0</v>
      </c>
      <c r="R485" s="482" t="str">
        <f t="shared" si="168"/>
        <v>Pass</v>
      </c>
      <c r="S485" s="494" t="str">
        <f t="shared" si="169"/>
        <v>Pass</v>
      </c>
      <c r="T485" s="482" t="s">
        <v>69</v>
      </c>
      <c r="U485" s="482">
        <f t="shared" si="170"/>
        <v>0</v>
      </c>
      <c r="V485" s="494">
        <f t="shared" si="170"/>
        <v>0</v>
      </c>
    </row>
    <row r="486" spans="4:22" ht="15" x14ac:dyDescent="0.25">
      <c r="D486" s="497" t="s">
        <v>30</v>
      </c>
      <c r="E486" s="481" t="str">
        <f>' Financial Investments (FI)'!$C$46</f>
        <v>Other investments</v>
      </c>
      <c r="F486" s="481" t="str">
        <f>' Financial Investments (FI)'!$E$37</f>
        <v>2023 UY</v>
      </c>
      <c r="G486" s="481">
        <f>INDEX(' Financial Investments (FI)'!$B$36:$C$47,MATCH('Direct validations'!E486,' Financial Investments (FI)'!$C$36:$C$47,0),1)</f>
        <v>8</v>
      </c>
      <c r="H486" s="481" t="str">
        <f>HLOOKUP(F486,' Financial Investments (FI)'!$B$37:$E$38,2,FALSE)</f>
        <v>E</v>
      </c>
      <c r="I486" s="485">
        <f>INDEX(' Financial Investments (FI)'!$B$36:$F$47,MATCH('Direct validations'!G486,' Financial Investments (FI)'!$B$36:$B$47,0),MATCH('Direct validations'!H486,' Financial Investments (FI)'!$B$38:$F$38,0))</f>
        <v>0</v>
      </c>
      <c r="J486" s="485">
        <f>INDEX(' Financial Investments (FI)'!$H$36:$L$47,MATCH('Direct validations'!G486,' Financial Investments (FI)'!$H$36:$H$47,0),MATCH('Direct validations'!H486,' Financial Investments (FI)'!$H$38:$L$38,0))</f>
        <v>0</v>
      </c>
      <c r="K486" s="493" t="s">
        <v>32</v>
      </c>
      <c r="L486" s="481" t="str">
        <f>'Assets by FV hierarchy class'!$C$44</f>
        <v>Other investments</v>
      </c>
      <c r="M486" s="481" t="str">
        <f>'Assets by FV hierarchy class'!$I$35</f>
        <v>Total</v>
      </c>
      <c r="N486" s="481">
        <f>INDEX('Assets by FV hierarchy class'!$B$34:$C$47,MATCH('Direct validations'!L486,'Assets by FV hierarchy class'!$C$34:$C$47,0),1)</f>
        <v>8</v>
      </c>
      <c r="O486" s="481" t="str">
        <f>HLOOKUP(M486,'Assets by FV hierarchy class'!$B$35:$I$36,2,FALSE)</f>
        <v>O</v>
      </c>
      <c r="P486" s="485">
        <f>INDEX('Assets by FV hierarchy class'!$B$34:$I$47,MATCH('Direct validations'!N486,'Assets by FV hierarchy class'!$B$34:$B$47,0),MATCH('Direct validations'!O486,'Assets by FV hierarchy class'!$B$36:$I$36,0))</f>
        <v>0</v>
      </c>
      <c r="Q486" s="485">
        <f>INDEX('Assets by FV hierarchy class'!$K$34:$R$47,MATCH('Direct validations'!N486,'Assets by FV hierarchy class'!$K$34:$K$47,0),MATCH('Direct validations'!O486,'Assets by FV hierarchy class'!$K$36:$R$36,0))</f>
        <v>0</v>
      </c>
      <c r="R486" s="482" t="str">
        <f t="shared" si="168"/>
        <v>Pass</v>
      </c>
      <c r="S486" s="494" t="str">
        <f t="shared" si="169"/>
        <v>Pass</v>
      </c>
      <c r="T486" s="482" t="s">
        <v>69</v>
      </c>
      <c r="U486" s="482">
        <f t="shared" si="170"/>
        <v>0</v>
      </c>
      <c r="V486" s="494">
        <f t="shared" si="170"/>
        <v>0</v>
      </c>
    </row>
    <row r="487" spans="4:22" ht="15" x14ac:dyDescent="0.25">
      <c r="D487" s="497" t="s">
        <v>30</v>
      </c>
      <c r="E487" s="481" t="str">
        <f>' Financial Investments (FI)'!$C$62</f>
        <v>Other investments</v>
      </c>
      <c r="F487" s="481" t="str">
        <f>' Financial Investments (FI)'!$E$53</f>
        <v>2022 UY</v>
      </c>
      <c r="G487" s="481">
        <f>INDEX(' Financial Investments (FI)'!$B$52:$C$63,MATCH('Direct validations'!E487,' Financial Investments (FI)'!$C$52:$C$63,0),1)</f>
        <v>8</v>
      </c>
      <c r="H487" s="481" t="str">
        <f>HLOOKUP(F487,' Financial Investments (FI)'!$B$53:$E$54,2,FALSE)</f>
        <v>G</v>
      </c>
      <c r="I487" s="485">
        <f>INDEX(' Financial Investments (FI)'!$B$52:$F$63,MATCH('Direct validations'!G487,' Financial Investments (FI)'!$B$52:$B$63,0),MATCH('Direct validations'!H487,' Financial Investments (FI)'!$B$54:$F$54,0))</f>
        <v>0</v>
      </c>
      <c r="J487" s="485">
        <f>INDEX(' Financial Investments (FI)'!$H$52:$L$63,MATCH('Direct validations'!G487,' Financial Investments (FI)'!$H$52:$H$63,0),MATCH('Direct validations'!H487,' Financial Investments (FI)'!$H$54:$L$54,0))</f>
        <v>0</v>
      </c>
      <c r="K487" s="493" t="s">
        <v>32</v>
      </c>
      <c r="L487" s="481" t="str">
        <f>'Assets by FV hierarchy class'!$C$59</f>
        <v>Other investments</v>
      </c>
      <c r="M487" s="481" t="str">
        <f>'Assets by FV hierarchy class'!$I$50</f>
        <v>Total</v>
      </c>
      <c r="N487" s="481">
        <f>INDEX('Assets by FV hierarchy class'!$B$49:$C$62,MATCH('Direct validations'!L487,'Assets by FV hierarchy class'!$C$49:$C$62,0),1)</f>
        <v>8</v>
      </c>
      <c r="O487" s="481" t="str">
        <f>HLOOKUP(M487,'Assets by FV hierarchy class'!$B$50:$I$51,2,FALSE)</f>
        <v>T</v>
      </c>
      <c r="P487" s="485">
        <f>INDEX('Assets by FV hierarchy class'!$B$49:$I$62,MATCH('Direct validations'!N487,'Assets by FV hierarchy class'!$B$49:$B$62,0),MATCH('Direct validations'!O487,'Assets by FV hierarchy class'!$B$51:$I$51,0))</f>
        <v>0</v>
      </c>
      <c r="Q487" s="485">
        <f>INDEX('Assets by FV hierarchy class'!$K$49:$R$62,MATCH('Direct validations'!N487,'Assets by FV hierarchy class'!$K$49:$K$62,0),MATCH('Direct validations'!O487,'Assets by FV hierarchy class'!$K$51:$R$51,0))</f>
        <v>0</v>
      </c>
      <c r="R487" s="482" t="str">
        <f t="shared" si="168"/>
        <v>Pass</v>
      </c>
      <c r="S487" s="494" t="str">
        <f t="shared" si="169"/>
        <v>Pass</v>
      </c>
      <c r="T487" s="482" t="s">
        <v>69</v>
      </c>
      <c r="U487" s="482">
        <f t="shared" si="170"/>
        <v>0</v>
      </c>
      <c r="V487" s="494">
        <f t="shared" si="170"/>
        <v>0</v>
      </c>
    </row>
    <row r="488" spans="4:22" ht="15" x14ac:dyDescent="0.25">
      <c r="D488" s="497" t="s">
        <v>30</v>
      </c>
      <c r="E488" s="481" t="str">
        <f>' Financial Investments (FI)'!$C$78</f>
        <v>Other investments</v>
      </c>
      <c r="F488" s="481" t="str">
        <f>' Financial Investments (FI)'!$E$69</f>
        <v>2021 UY</v>
      </c>
      <c r="G488" s="481">
        <f>INDEX(' Financial Investments (FI)'!$B$68:$C$79,MATCH('Direct validations'!E488,' Financial Investments (FI)'!$C$68:$C$79,0),1)</f>
        <v>8</v>
      </c>
      <c r="H488" s="481" t="str">
        <f>HLOOKUP(F488,' Financial Investments (FI)'!$B$69:$E$70,2,FALSE)</f>
        <v>I</v>
      </c>
      <c r="I488" s="485">
        <f>INDEX(' Financial Investments (FI)'!$B$68:$F$79,MATCH('Direct validations'!G488,' Financial Investments (FI)'!$B$68:$B$79,0),MATCH('Direct validations'!H488,' Financial Investments (FI)'!$B$70:$F$70,0))</f>
        <v>0</v>
      </c>
      <c r="J488" s="485">
        <f>INDEX(' Financial Investments (FI)'!$H$68:$L$79,MATCH('Direct validations'!G488,' Financial Investments (FI)'!$H$68:$H$79,0),MATCH('Direct validations'!H488,' Financial Investments (FI)'!$H$70:$L$70,0))</f>
        <v>0</v>
      </c>
      <c r="K488" s="493" t="s">
        <v>32</v>
      </c>
      <c r="L488" s="481" t="str">
        <f>'Assets by FV hierarchy class'!$C$74</f>
        <v>Other investments</v>
      </c>
      <c r="M488" s="481" t="str">
        <f>'Assets by FV hierarchy class'!$I$65</f>
        <v>Total</v>
      </c>
      <c r="N488" s="481">
        <f>INDEX('Assets by FV hierarchy class'!$B$64:$C$77,MATCH('Direct validations'!L488,'Assets by FV hierarchy class'!$C$64:$C$77,0),1)</f>
        <v>8</v>
      </c>
      <c r="O488" s="481" t="str">
        <f>HLOOKUP(M488,'Assets by FV hierarchy class'!$B$65:$I$66,2,FALSE)</f>
        <v>Y</v>
      </c>
      <c r="P488" s="485">
        <f>INDEX('Assets by FV hierarchy class'!$B$64:$I$77,MATCH('Direct validations'!N488,'Assets by FV hierarchy class'!$B$64:$B$77,0),MATCH('Direct validations'!O488,'Assets by FV hierarchy class'!$B$66:$I$66,0))</f>
        <v>0</v>
      </c>
      <c r="Q488" s="485">
        <f>INDEX('Assets by FV hierarchy class'!$K$64:$R$77,MATCH('Direct validations'!N488,'Assets by FV hierarchy class'!$K$64:$K$77,0),MATCH('Direct validations'!O488,'Assets by FV hierarchy class'!$K$66:$R$66,0))</f>
        <v>0</v>
      </c>
      <c r="R488" s="482" t="str">
        <f t="shared" si="168"/>
        <v>Pass</v>
      </c>
      <c r="S488" s="494" t="str">
        <f t="shared" si="169"/>
        <v>Pass</v>
      </c>
      <c r="T488" s="482" t="s">
        <v>69</v>
      </c>
      <c r="U488" s="482">
        <f t="shared" si="170"/>
        <v>0</v>
      </c>
      <c r="V488" s="494">
        <f t="shared" si="170"/>
        <v>0</v>
      </c>
    </row>
    <row r="489" spans="4:22" ht="15" x14ac:dyDescent="0.25">
      <c r="D489" s="497" t="s">
        <v>30</v>
      </c>
      <c r="E489" s="481" t="str">
        <f>' Financial Investments (FI)'!$C$94</f>
        <v>Other investments</v>
      </c>
      <c r="F489" s="481" t="str">
        <f>' Financial Investments (FI)'!$E$85</f>
        <v>2020 UY</v>
      </c>
      <c r="G489" s="481">
        <f>INDEX(' Financial Investments (FI)'!$B$84:$C$95,MATCH('Direct validations'!E489,' Financial Investments (FI)'!$C$84:$C$95,0),1)</f>
        <v>8</v>
      </c>
      <c r="H489" s="481" t="str">
        <f>HLOOKUP(F489,' Financial Investments (FI)'!$B$85:$E$86,2,FALSE)</f>
        <v>K</v>
      </c>
      <c r="I489" s="485">
        <f>INDEX(' Financial Investments (FI)'!$B$84:$F$95,MATCH('Direct validations'!G489,' Financial Investments (FI)'!$B$84:$B$95,0),MATCH('Direct validations'!H489,' Financial Investments (FI)'!$B$86:$F$86,0))</f>
        <v>0</v>
      </c>
      <c r="J489" s="485">
        <f>INDEX(' Financial Investments (FI)'!$H$84:$L$95,MATCH('Direct validations'!G489,' Financial Investments (FI)'!$H$84:$H$95,0),MATCH('Direct validations'!H489,' Financial Investments (FI)'!$H$86:$L$86,0))</f>
        <v>0</v>
      </c>
      <c r="K489" s="493" t="s">
        <v>32</v>
      </c>
      <c r="L489" s="481" t="str">
        <f>'Assets by FV hierarchy class'!$C$89</f>
        <v>Other investments</v>
      </c>
      <c r="M489" s="481" t="str">
        <f>'Assets by FV hierarchy class'!$I$80</f>
        <v>Total</v>
      </c>
      <c r="N489" s="481">
        <f>INDEX('Assets by FV hierarchy class'!$B$79:$C$92,MATCH('Direct validations'!L489,'Assets by FV hierarchy class'!$C$79:$C$92,0),1)</f>
        <v>8</v>
      </c>
      <c r="O489" s="481" t="str">
        <f>HLOOKUP(M489,'Assets by FV hierarchy class'!$B$80:$I$81,2,FALSE)</f>
        <v>AD</v>
      </c>
      <c r="P489" s="485">
        <f>INDEX('Assets by FV hierarchy class'!$B$79:$I$92,MATCH('Direct validations'!N489,'Assets by FV hierarchy class'!$B$79:$B$92,0),MATCH('Direct validations'!O489,'Assets by FV hierarchy class'!$B$81:$I$81,0))</f>
        <v>0</v>
      </c>
      <c r="Q489" s="485">
        <f>INDEX('Assets by FV hierarchy class'!$K$79:$R$92,MATCH('Direct validations'!N489,'Assets by FV hierarchy class'!$K$79:$K$92,0),MATCH('Direct validations'!O489,'Assets by FV hierarchy class'!$K$81:$R$81,0))</f>
        <v>0</v>
      </c>
      <c r="R489" s="482" t="str">
        <f t="shared" si="168"/>
        <v>Pass</v>
      </c>
      <c r="S489" s="494" t="str">
        <f t="shared" si="169"/>
        <v>Pass</v>
      </c>
      <c r="T489" s="482" t="s">
        <v>69</v>
      </c>
      <c r="U489" s="482">
        <f t="shared" si="170"/>
        <v>0</v>
      </c>
      <c r="V489" s="494">
        <f t="shared" si="170"/>
        <v>0</v>
      </c>
    </row>
    <row r="490" spans="4:22" ht="15" x14ac:dyDescent="0.25">
      <c r="D490" s="497" t="s">
        <v>30</v>
      </c>
      <c r="E490" s="481" t="str">
        <f>' Financial Investments (FI)'!$C$110</f>
        <v>Other investments</v>
      </c>
      <c r="F490" s="481" t="str">
        <f>' Financial Investments (FI)'!$E$101</f>
        <v>2019 UY</v>
      </c>
      <c r="G490" s="481">
        <f>INDEX(' Financial Investments (FI)'!$B$100:$C$111,MATCH('Direct validations'!E490,' Financial Investments (FI)'!$C$100:$C$111,0),1)</f>
        <v>8</v>
      </c>
      <c r="H490" s="481" t="str">
        <f>HLOOKUP(F490,' Financial Investments (FI)'!$B$101:$E$102,2,FALSE)</f>
        <v>M</v>
      </c>
      <c r="I490" s="485">
        <f>INDEX(' Financial Investments (FI)'!$B$100:$F$111,MATCH('Direct validations'!G490,' Financial Investments (FI)'!$B$100:$B$111,0),MATCH('Direct validations'!H490,' Financial Investments (FI)'!$B$102:$F$102,0))</f>
        <v>0</v>
      </c>
      <c r="J490" s="485">
        <f>INDEX(' Financial Investments (FI)'!$H$100:$L$111,MATCH('Direct validations'!G490,' Financial Investments (FI)'!$H$100:$H$111,0),MATCH('Direct validations'!H490,' Financial Investments (FI)'!$H$102:$L$102,0))</f>
        <v>0</v>
      </c>
      <c r="K490" s="493" t="s">
        <v>32</v>
      </c>
      <c r="L490" s="481" t="str">
        <f>'Assets by FV hierarchy class'!$C$104</f>
        <v>Other investments</v>
      </c>
      <c r="M490" s="481" t="str">
        <f>'Assets by FV hierarchy class'!$I$95</f>
        <v>Total</v>
      </c>
      <c r="N490" s="481">
        <f>INDEX('Assets by FV hierarchy class'!$B$94:$C$107,MATCH('Direct validations'!L490,'Assets by FV hierarchy class'!$C$94:$C$107,0),1)</f>
        <v>8</v>
      </c>
      <c r="O490" s="481" t="str">
        <f>HLOOKUP(M490,'Assets by FV hierarchy class'!$B$95:$I$96,2,FALSE)</f>
        <v>AI</v>
      </c>
      <c r="P490" s="485">
        <f>INDEX('Assets by FV hierarchy class'!$B$94:$I$107,MATCH('Direct validations'!N490,'Assets by FV hierarchy class'!$B$94:$B$107,0),MATCH('Direct validations'!O490,'Assets by FV hierarchy class'!$B$96:$I$96,0))</f>
        <v>0</v>
      </c>
      <c r="Q490" s="485">
        <f>INDEX('Assets by FV hierarchy class'!$K$94:$R$107,MATCH('Direct validations'!N490,'Assets by FV hierarchy class'!$K$94:$K$107,0),MATCH('Direct validations'!O490,'Assets by FV hierarchy class'!$K$96:$R$96,0))</f>
        <v>0</v>
      </c>
      <c r="R490" s="482" t="str">
        <f t="shared" si="168"/>
        <v>Pass</v>
      </c>
      <c r="S490" s="494" t="str">
        <f t="shared" si="169"/>
        <v>Pass</v>
      </c>
      <c r="T490" s="482" t="s">
        <v>69</v>
      </c>
      <c r="U490" s="482">
        <f t="shared" si="170"/>
        <v>0</v>
      </c>
      <c r="V490" s="494">
        <f t="shared" si="170"/>
        <v>0</v>
      </c>
    </row>
    <row r="491" spans="4:22" ht="15" x14ac:dyDescent="0.25">
      <c r="D491" s="497" t="s">
        <v>30</v>
      </c>
      <c r="E491" s="481" t="str">
        <f>' Financial Investments (FI)'!$C$126</f>
        <v>Other investments</v>
      </c>
      <c r="F491" s="481" t="str">
        <f>' Financial Investments (FI)'!$E$117</f>
        <v>Total</v>
      </c>
      <c r="G491" s="481">
        <f>INDEX(' Financial Investments (FI)'!$B$116:$C$127,MATCH('Direct validations'!E491,' Financial Investments (FI)'!$C$116:$C$127,0),1)</f>
        <v>8</v>
      </c>
      <c r="H491" s="481" t="str">
        <f>HLOOKUP(F491,' Financial Investments (FI)'!$B$117:$E$118,2,FALSE)</f>
        <v>O</v>
      </c>
      <c r="I491" s="485">
        <f>INDEX(' Financial Investments (FI)'!$B$116:$F$127,MATCH('Direct validations'!G491,' Financial Investments (FI)'!$B$116:$B$127,0),MATCH('Direct validations'!H491,' Financial Investments (FI)'!$B$118:$F$118,0))</f>
        <v>0</v>
      </c>
      <c r="J491" s="485">
        <f>INDEX(' Financial Investments (FI)'!$H$116:$L$127,MATCH('Direct validations'!G491,' Financial Investments (FI)'!$H$116:$H$127,0),MATCH('Direct validations'!H491,' Financial Investments (FI)'!$H$118:$L$118,0))</f>
        <v>0</v>
      </c>
      <c r="K491" s="493" t="s">
        <v>32</v>
      </c>
      <c r="L491" s="481" t="str">
        <f>'Assets by FV hierarchy class'!$C$119</f>
        <v>Other investments</v>
      </c>
      <c r="M491" s="481" t="str">
        <f>'Assets by FV hierarchy class'!$I$110</f>
        <v>Total</v>
      </c>
      <c r="N491" s="481">
        <f>INDEX('Assets by FV hierarchy class'!$B$109:$C$122,MATCH('Direct validations'!L491,'Assets by FV hierarchy class'!$C$109:$C$122,0),1)</f>
        <v>8</v>
      </c>
      <c r="O491" s="481" t="str">
        <f>HLOOKUP(M491,'Assets by FV hierarchy class'!$B$110:$I$111,2,FALSE)</f>
        <v>AN</v>
      </c>
      <c r="P491" s="485">
        <f>INDEX('Assets by FV hierarchy class'!$B$109:$I$122,MATCH('Direct validations'!N491,'Assets by FV hierarchy class'!$B$109:$B$122,0),MATCH('Direct validations'!O491,'Assets by FV hierarchy class'!$B$111:$I$111,0))</f>
        <v>0</v>
      </c>
      <c r="Q491" s="485">
        <f>INDEX('Assets by FV hierarchy class'!$K$109:$R$122,MATCH('Direct validations'!N491,'Assets by FV hierarchy class'!$K$109:$K$122,0),MATCH('Direct validations'!O491,'Assets by FV hierarchy class'!$K$111:$R$111,0))</f>
        <v>0</v>
      </c>
      <c r="R491" s="482" t="str">
        <f t="shared" si="168"/>
        <v>Pass</v>
      </c>
      <c r="S491" s="494" t="str">
        <f t="shared" si="169"/>
        <v>Pass</v>
      </c>
      <c r="T491" s="482" t="s">
        <v>69</v>
      </c>
      <c r="U491" s="482">
        <f t="shared" si="170"/>
        <v>0</v>
      </c>
      <c r="V491" s="494">
        <f t="shared" si="170"/>
        <v>0</v>
      </c>
    </row>
    <row r="492" spans="4:22" x14ac:dyDescent="0.2">
      <c r="D492" s="490"/>
      <c r="R492" s="482"/>
      <c r="S492" s="494"/>
      <c r="U492" s="482"/>
      <c r="V492" s="494"/>
    </row>
    <row r="493" spans="4:22" ht="15" x14ac:dyDescent="0.25">
      <c r="D493" s="497" t="s">
        <v>30</v>
      </c>
      <c r="E493" s="481" t="str">
        <f>' Financial Investments (FI)'!$C$15</f>
        <v>Total financial investments</v>
      </c>
      <c r="F493" s="481" t="str">
        <f>' Financial Investments (FI)'!$E$5</f>
        <v>2025 UY</v>
      </c>
      <c r="G493" s="481">
        <f>INDEX(' Financial Investments (FI)'!$B$4:$C$15,MATCH('Direct validations'!E493,' Financial Investments (FI)'!$C$4:$C$15,0),1)</f>
        <v>9</v>
      </c>
      <c r="H493" s="481" t="str">
        <f>HLOOKUP(F493,' Financial Investments (FI)'!$B$5:$E$6,2,FALSE)</f>
        <v>A</v>
      </c>
      <c r="I493" s="485">
        <f>INDEX(' Financial Investments (FI)'!$B$4:$F$15,MATCH('Direct validations'!G493,' Financial Investments (FI)'!$B$4:$B$15,0),MATCH('Direct validations'!H493,' Financial Investments (FI)'!$B$6:$F$6,0))</f>
        <v>0</v>
      </c>
      <c r="J493" s="485">
        <f>INDEX(' Financial Investments (FI)'!$H$4:$L$15,MATCH('Direct validations'!G493,' Financial Investments (FI)'!$H$4:$H$15,0),MATCH('Direct validations'!H493,' Financial Investments (FI)'!$H$6:$L$6,0))</f>
        <v>0</v>
      </c>
      <c r="K493" s="493" t="s">
        <v>32</v>
      </c>
      <c r="L493" s="481" t="str">
        <f>'Assets by FV hierarchy class'!$C$15</f>
        <v>Total financial investments</v>
      </c>
      <c r="M493" s="481" t="str">
        <f>'Assets by FV hierarchy class'!$I$5</f>
        <v>Total</v>
      </c>
      <c r="N493" s="481">
        <f>INDEX('Assets by FV hierarchy class'!$B$4:$C$17,MATCH('Direct validations'!L493,'Assets by FV hierarchy class'!$C$4:$C$17,0),1)</f>
        <v>9</v>
      </c>
      <c r="O493" s="481" t="str">
        <f>HLOOKUP(M493,'Assets by FV hierarchy class'!$B$5:$I$6,2,FALSE)</f>
        <v>E</v>
      </c>
      <c r="P493" s="485">
        <f>INDEX('Assets by FV hierarchy class'!$B$4:$I$17,MATCH('Direct validations'!N493,'Assets by FV hierarchy class'!$B$4:$B$17,0),MATCH('Direct validations'!O493,'Assets by FV hierarchy class'!$B$6:$I$6,0))</f>
        <v>0</v>
      </c>
      <c r="Q493" s="485">
        <f>INDEX('Assets by FV hierarchy class'!$K$4:$R$17,MATCH('Direct validations'!N493,'Assets by FV hierarchy class'!$K$4:$K$17,0),MATCH('Direct validations'!O493,'Assets by FV hierarchy class'!$K$6:$R$6,0))</f>
        <v>0</v>
      </c>
      <c r="R493" s="482" t="str">
        <f t="shared" ref="R493:R500" si="171">IF($T493="No",IF(I493=P493,"Pass","Fail"),IF(I493+P493=0,"Pass","Fail"))</f>
        <v>Pass</v>
      </c>
      <c r="S493" s="494" t="str">
        <f t="shared" ref="S493:S500" si="172">IF($T493="No",IF(J493=Q493,"Pass","Fail"),IF(J493+Q493=0,"Pass","Fail"))</f>
        <v>Pass</v>
      </c>
      <c r="T493" s="482" t="s">
        <v>69</v>
      </c>
      <c r="U493" s="482">
        <f t="shared" ref="U493:V500" si="173">IF(R493="Pass",0,1)</f>
        <v>0</v>
      </c>
      <c r="V493" s="494">
        <f t="shared" si="173"/>
        <v>0</v>
      </c>
    </row>
    <row r="494" spans="4:22" ht="15" x14ac:dyDescent="0.25">
      <c r="D494" s="497" t="s">
        <v>30</v>
      </c>
      <c r="E494" s="481" t="str">
        <f>' Financial Investments (FI)'!$C$31</f>
        <v>Total financial investments</v>
      </c>
      <c r="F494" s="481" t="str">
        <f>' Financial Investments (FI)'!$E$21</f>
        <v>2024 UY</v>
      </c>
      <c r="G494" s="481">
        <f>INDEX(' Financial Investments (FI)'!$B$20:$C$31,MATCH('Direct validations'!E494,' Financial Investments (FI)'!$C$20:$C$31,0),1)</f>
        <v>9</v>
      </c>
      <c r="H494" s="481" t="str">
        <f>HLOOKUP(F494,' Financial Investments (FI)'!$B$21:$E$22,2,FALSE)</f>
        <v>C</v>
      </c>
      <c r="I494" s="485">
        <f>INDEX(' Financial Investments (FI)'!$B$20:$F$31,MATCH('Direct validations'!G494,' Financial Investments (FI)'!$B$20:$B$31,0),MATCH('Direct validations'!H494,' Financial Investments (FI)'!$B$22:$F$22,0))</f>
        <v>0</v>
      </c>
      <c r="J494" s="485">
        <f>INDEX(' Financial Investments (FI)'!$H$20:$L$31,MATCH('Direct validations'!G494,' Financial Investments (FI)'!$H$20:$H$31,0),MATCH('Direct validations'!H494,' Financial Investments (FI)'!$H$22:$L$22,0))</f>
        <v>0</v>
      </c>
      <c r="K494" s="493" t="s">
        <v>32</v>
      </c>
      <c r="L494" s="481" t="str">
        <f>'Assets by FV hierarchy class'!$C$30</f>
        <v>Total financial investments</v>
      </c>
      <c r="M494" s="481" t="str">
        <f>'Assets by FV hierarchy class'!$I$20</f>
        <v>Total</v>
      </c>
      <c r="N494" s="481">
        <f>INDEX('Assets by FV hierarchy class'!$B$19:$C$32,MATCH('Direct validations'!L494,'Assets by FV hierarchy class'!$C$19:$C$32,0),1)</f>
        <v>9</v>
      </c>
      <c r="O494" s="481" t="str">
        <f>HLOOKUP(M494,'Assets by FV hierarchy class'!$B$20:$I$21,2,FALSE)</f>
        <v>J</v>
      </c>
      <c r="P494" s="485">
        <f>INDEX('Assets by FV hierarchy class'!$B$19:$I$32,MATCH('Direct validations'!N494,'Assets by FV hierarchy class'!$B$19:$B$32,0),MATCH('Direct validations'!O494,'Assets by FV hierarchy class'!$B$21:$I$21,0))</f>
        <v>0</v>
      </c>
      <c r="Q494" s="485">
        <f>INDEX('Assets by FV hierarchy class'!$K$19:$R$32,MATCH('Direct validations'!N494,'Assets by FV hierarchy class'!$K$19:$K$32,0),MATCH('Direct validations'!O494,'Assets by FV hierarchy class'!$K$21:$R$21,0))</f>
        <v>0</v>
      </c>
      <c r="R494" s="482" t="str">
        <f t="shared" si="171"/>
        <v>Pass</v>
      </c>
      <c r="S494" s="494" t="str">
        <f t="shared" si="172"/>
        <v>Pass</v>
      </c>
      <c r="T494" s="482" t="s">
        <v>69</v>
      </c>
      <c r="U494" s="482">
        <f t="shared" si="173"/>
        <v>0</v>
      </c>
      <c r="V494" s="494">
        <f t="shared" si="173"/>
        <v>0</v>
      </c>
    </row>
    <row r="495" spans="4:22" ht="15" x14ac:dyDescent="0.25">
      <c r="D495" s="497" t="s">
        <v>30</v>
      </c>
      <c r="E495" s="481" t="str">
        <f>' Financial Investments (FI)'!$C$47</f>
        <v>Total financial investments</v>
      </c>
      <c r="F495" s="481" t="str">
        <f>' Financial Investments (FI)'!$E$37</f>
        <v>2023 UY</v>
      </c>
      <c r="G495" s="481">
        <f>INDEX(' Financial Investments (FI)'!$B$36:$C$47,MATCH('Direct validations'!E495,' Financial Investments (FI)'!$C$36:$C$47,0),1)</f>
        <v>9</v>
      </c>
      <c r="H495" s="481" t="str">
        <f>HLOOKUP(F495,' Financial Investments (FI)'!$B$37:$E$38,2,FALSE)</f>
        <v>E</v>
      </c>
      <c r="I495" s="485">
        <f>INDEX(' Financial Investments (FI)'!$B$36:$F$47,MATCH('Direct validations'!G495,' Financial Investments (FI)'!$B$36:$B$47,0),MATCH('Direct validations'!H495,' Financial Investments (FI)'!$B$38:$F$38,0))</f>
        <v>0</v>
      </c>
      <c r="J495" s="485">
        <f>INDEX(' Financial Investments (FI)'!$H$36:$L$47,MATCH('Direct validations'!G495,' Financial Investments (FI)'!$H$36:$H$47,0),MATCH('Direct validations'!H495,' Financial Investments (FI)'!$H$38:$L$38,0))</f>
        <v>0</v>
      </c>
      <c r="K495" s="493" t="s">
        <v>32</v>
      </c>
      <c r="L495" s="481" t="str">
        <f>'Assets by FV hierarchy class'!$C$45</f>
        <v>Total financial investments</v>
      </c>
      <c r="M495" s="481" t="str">
        <f>'Assets by FV hierarchy class'!$I$35</f>
        <v>Total</v>
      </c>
      <c r="N495" s="481">
        <f>INDEX('Assets by FV hierarchy class'!$B$34:$C$47,MATCH('Direct validations'!L495,'Assets by FV hierarchy class'!$C$34:$C$47,0),1)</f>
        <v>9</v>
      </c>
      <c r="O495" s="481" t="str">
        <f>HLOOKUP(M495,'Assets by FV hierarchy class'!$B$35:$I$36,2,FALSE)</f>
        <v>O</v>
      </c>
      <c r="P495" s="485">
        <f>INDEX('Assets by FV hierarchy class'!$B$34:$I$47,MATCH('Direct validations'!N495,'Assets by FV hierarchy class'!$B$34:$B$47,0),MATCH('Direct validations'!O495,'Assets by FV hierarchy class'!$B$36:$I$36,0))</f>
        <v>0</v>
      </c>
      <c r="Q495" s="485">
        <f>INDEX('Assets by FV hierarchy class'!$K$34:$R$47,MATCH('Direct validations'!N495,'Assets by FV hierarchy class'!$K$34:$K$47,0),MATCH('Direct validations'!O495,'Assets by FV hierarchy class'!$K$36:$R$36,0))</f>
        <v>0</v>
      </c>
      <c r="R495" s="482" t="str">
        <f t="shared" si="171"/>
        <v>Pass</v>
      </c>
      <c r="S495" s="494" t="str">
        <f t="shared" si="172"/>
        <v>Pass</v>
      </c>
      <c r="T495" s="482" t="s">
        <v>69</v>
      </c>
      <c r="U495" s="482">
        <f t="shared" si="173"/>
        <v>0</v>
      </c>
      <c r="V495" s="494">
        <f t="shared" si="173"/>
        <v>0</v>
      </c>
    </row>
    <row r="496" spans="4:22" ht="15" x14ac:dyDescent="0.25">
      <c r="D496" s="497" t="s">
        <v>30</v>
      </c>
      <c r="E496" s="481" t="str">
        <f>' Financial Investments (FI)'!$C$63</f>
        <v>Total financial investments</v>
      </c>
      <c r="F496" s="481" t="str">
        <f>' Financial Investments (FI)'!$E$53</f>
        <v>2022 UY</v>
      </c>
      <c r="G496" s="481">
        <f>INDEX(' Financial Investments (FI)'!$B$52:$C$63,MATCH('Direct validations'!E496,' Financial Investments (FI)'!$C$52:$C$63,0),1)</f>
        <v>9</v>
      </c>
      <c r="H496" s="481" t="str">
        <f>HLOOKUP(F496,' Financial Investments (FI)'!$B$53:$E$54,2,FALSE)</f>
        <v>G</v>
      </c>
      <c r="I496" s="485">
        <f>INDEX(' Financial Investments (FI)'!$B$52:$F$63,MATCH('Direct validations'!G496,' Financial Investments (FI)'!$B$52:$B$63,0),MATCH('Direct validations'!H496,' Financial Investments (FI)'!$B$54:$F$54,0))</f>
        <v>0</v>
      </c>
      <c r="J496" s="485">
        <f>INDEX(' Financial Investments (FI)'!$H$52:$L$63,MATCH('Direct validations'!G496,' Financial Investments (FI)'!$H$52:$H$63,0),MATCH('Direct validations'!H496,' Financial Investments (FI)'!$H$54:$L$54,0))</f>
        <v>0</v>
      </c>
      <c r="K496" s="493" t="s">
        <v>32</v>
      </c>
      <c r="L496" s="481" t="str">
        <f>'Assets by FV hierarchy class'!$C$60</f>
        <v>Total financial investments</v>
      </c>
      <c r="M496" s="481" t="str">
        <f>'Assets by FV hierarchy class'!$I$50</f>
        <v>Total</v>
      </c>
      <c r="N496" s="481">
        <f>INDEX('Assets by FV hierarchy class'!$B$49:$C$62,MATCH('Direct validations'!L496,'Assets by FV hierarchy class'!$C$49:$C$62,0),1)</f>
        <v>9</v>
      </c>
      <c r="O496" s="481" t="str">
        <f>HLOOKUP(M496,'Assets by FV hierarchy class'!$B$50:$I$51,2,FALSE)</f>
        <v>T</v>
      </c>
      <c r="P496" s="485">
        <f>INDEX('Assets by FV hierarchy class'!$B$49:$I$62,MATCH('Direct validations'!N496,'Assets by FV hierarchy class'!$B$49:$B$62,0),MATCH('Direct validations'!O496,'Assets by FV hierarchy class'!$B$51:$I$51,0))</f>
        <v>0</v>
      </c>
      <c r="Q496" s="485">
        <f>INDEX('Assets by FV hierarchy class'!$K$49:$R$62,MATCH('Direct validations'!N496,'Assets by FV hierarchy class'!$K$49:$K$62,0),MATCH('Direct validations'!O496,'Assets by FV hierarchy class'!$K$51:$R$51,0))</f>
        <v>0</v>
      </c>
      <c r="R496" s="482" t="str">
        <f t="shared" si="171"/>
        <v>Pass</v>
      </c>
      <c r="S496" s="494" t="str">
        <f t="shared" si="172"/>
        <v>Pass</v>
      </c>
      <c r="T496" s="482" t="s">
        <v>69</v>
      </c>
      <c r="U496" s="482">
        <f t="shared" si="173"/>
        <v>0</v>
      </c>
      <c r="V496" s="494">
        <f t="shared" si="173"/>
        <v>0</v>
      </c>
    </row>
    <row r="497" spans="4:22" ht="15" x14ac:dyDescent="0.25">
      <c r="D497" s="497" t="s">
        <v>30</v>
      </c>
      <c r="E497" s="481" t="str">
        <f>' Financial Investments (FI)'!$C$79</f>
        <v>Total financial investments</v>
      </c>
      <c r="F497" s="481" t="str">
        <f>' Financial Investments (FI)'!$E$69</f>
        <v>2021 UY</v>
      </c>
      <c r="G497" s="481">
        <f>INDEX(' Financial Investments (FI)'!$B$68:$C$79,MATCH('Direct validations'!E497,' Financial Investments (FI)'!$C$68:$C$79,0),1)</f>
        <v>9</v>
      </c>
      <c r="H497" s="481" t="str">
        <f>HLOOKUP(F497,' Financial Investments (FI)'!$B$69:$E$70,2,FALSE)</f>
        <v>I</v>
      </c>
      <c r="I497" s="485">
        <f>INDEX(' Financial Investments (FI)'!$B$68:$F$79,MATCH('Direct validations'!G497,' Financial Investments (FI)'!$B$68:$B$79,0),MATCH('Direct validations'!H497,' Financial Investments (FI)'!$B$70:$F$70,0))</f>
        <v>0</v>
      </c>
      <c r="J497" s="485">
        <f>INDEX(' Financial Investments (FI)'!$H$68:$L$79,MATCH('Direct validations'!G497,' Financial Investments (FI)'!$H$68:$H$79,0),MATCH('Direct validations'!H497,' Financial Investments (FI)'!$H$70:$L$70,0))</f>
        <v>0</v>
      </c>
      <c r="K497" s="493" t="s">
        <v>32</v>
      </c>
      <c r="L497" s="481" t="str">
        <f>'Assets by FV hierarchy class'!$C$75</f>
        <v>Total financial investments</v>
      </c>
      <c r="M497" s="481" t="str">
        <f>'Assets by FV hierarchy class'!$I$65</f>
        <v>Total</v>
      </c>
      <c r="N497" s="481">
        <f>INDEX('Assets by FV hierarchy class'!$B$64:$C$77,MATCH('Direct validations'!L497,'Assets by FV hierarchy class'!$C$64:$C$77,0),1)</f>
        <v>9</v>
      </c>
      <c r="O497" s="481" t="str">
        <f>HLOOKUP(M497,'Assets by FV hierarchy class'!$B$65:$I$66,2,FALSE)</f>
        <v>Y</v>
      </c>
      <c r="P497" s="485">
        <f>INDEX('Assets by FV hierarchy class'!$B$64:$I$77,MATCH('Direct validations'!N497,'Assets by FV hierarchy class'!$B$64:$B$77,0),MATCH('Direct validations'!O497,'Assets by FV hierarchy class'!$B$66:$I$66,0))</f>
        <v>0</v>
      </c>
      <c r="Q497" s="485">
        <f>INDEX('Assets by FV hierarchy class'!$K$64:$R$77,MATCH('Direct validations'!N497,'Assets by FV hierarchy class'!$K$64:$K$77,0),MATCH('Direct validations'!O497,'Assets by FV hierarchy class'!$K$66:$R$66,0))</f>
        <v>0</v>
      </c>
      <c r="R497" s="482" t="str">
        <f t="shared" si="171"/>
        <v>Pass</v>
      </c>
      <c r="S497" s="494" t="str">
        <f t="shared" si="172"/>
        <v>Pass</v>
      </c>
      <c r="T497" s="482" t="s">
        <v>69</v>
      </c>
      <c r="U497" s="482">
        <f t="shared" si="173"/>
        <v>0</v>
      </c>
      <c r="V497" s="494">
        <f t="shared" si="173"/>
        <v>0</v>
      </c>
    </row>
    <row r="498" spans="4:22" ht="15" x14ac:dyDescent="0.25">
      <c r="D498" s="497" t="s">
        <v>30</v>
      </c>
      <c r="E498" s="481" t="str">
        <f>' Financial Investments (FI)'!$C$95</f>
        <v>Total financial investments</v>
      </c>
      <c r="F498" s="481" t="str">
        <f>' Financial Investments (FI)'!$E$85</f>
        <v>2020 UY</v>
      </c>
      <c r="G498" s="481">
        <f>INDEX(' Financial Investments (FI)'!$B$84:$C$95,MATCH('Direct validations'!E498,' Financial Investments (FI)'!$C$84:$C$95,0),1)</f>
        <v>9</v>
      </c>
      <c r="H498" s="481" t="str">
        <f>HLOOKUP(F498,' Financial Investments (FI)'!$B$85:$E$86,2,FALSE)</f>
        <v>K</v>
      </c>
      <c r="I498" s="485">
        <f>INDEX(' Financial Investments (FI)'!$B$84:$F$95,MATCH('Direct validations'!G498,' Financial Investments (FI)'!$B$84:$B$95,0),MATCH('Direct validations'!H498,' Financial Investments (FI)'!$B$86:$F$86,0))</f>
        <v>0</v>
      </c>
      <c r="J498" s="485">
        <f>INDEX(' Financial Investments (FI)'!$H$84:$L$95,MATCH('Direct validations'!G498,' Financial Investments (FI)'!$H$84:$H$95,0),MATCH('Direct validations'!H498,' Financial Investments (FI)'!$H$86:$L$86,0))</f>
        <v>0</v>
      </c>
      <c r="K498" s="493" t="s">
        <v>32</v>
      </c>
      <c r="L498" s="481" t="str">
        <f>'Assets by FV hierarchy class'!$C$90</f>
        <v>Total financial investments</v>
      </c>
      <c r="M498" s="481" t="str">
        <f>'Assets by FV hierarchy class'!$I$80</f>
        <v>Total</v>
      </c>
      <c r="N498" s="481">
        <f>INDEX('Assets by FV hierarchy class'!$B$79:$C$92,MATCH('Direct validations'!L498,'Assets by FV hierarchy class'!$C$79:$C$92,0),1)</f>
        <v>9</v>
      </c>
      <c r="O498" s="481" t="str">
        <f>HLOOKUP(M498,'Assets by FV hierarchy class'!$B$80:$I$81,2,FALSE)</f>
        <v>AD</v>
      </c>
      <c r="P498" s="485">
        <f>INDEX('Assets by FV hierarchy class'!$B$79:$I$92,MATCH('Direct validations'!N498,'Assets by FV hierarchy class'!$B$79:$B$92,0),MATCH('Direct validations'!O498,'Assets by FV hierarchy class'!$B$81:$I$81,0))</f>
        <v>0</v>
      </c>
      <c r="Q498" s="485">
        <f>INDEX('Assets by FV hierarchy class'!$K$79:$R$92,MATCH('Direct validations'!N498,'Assets by FV hierarchy class'!$K$79:$K$92,0),MATCH('Direct validations'!O498,'Assets by FV hierarchy class'!$K$81:$R$81,0))</f>
        <v>0</v>
      </c>
      <c r="R498" s="482" t="str">
        <f t="shared" si="171"/>
        <v>Pass</v>
      </c>
      <c r="S498" s="494" t="str">
        <f t="shared" si="172"/>
        <v>Pass</v>
      </c>
      <c r="T498" s="482" t="s">
        <v>69</v>
      </c>
      <c r="U498" s="482">
        <f t="shared" si="173"/>
        <v>0</v>
      </c>
      <c r="V498" s="494">
        <f t="shared" si="173"/>
        <v>0</v>
      </c>
    </row>
    <row r="499" spans="4:22" ht="15" x14ac:dyDescent="0.25">
      <c r="D499" s="497" t="s">
        <v>30</v>
      </c>
      <c r="E499" s="481" t="str">
        <f>' Financial Investments (FI)'!$C$111</f>
        <v>Total financial investments</v>
      </c>
      <c r="F499" s="481" t="str">
        <f>' Financial Investments (FI)'!$E$101</f>
        <v>2019 UY</v>
      </c>
      <c r="G499" s="481">
        <f>INDEX(' Financial Investments (FI)'!$B$100:$C$111,MATCH('Direct validations'!E499,' Financial Investments (FI)'!$C$100:$C$111,0),1)</f>
        <v>9</v>
      </c>
      <c r="H499" s="481" t="str">
        <f>HLOOKUP(F499,' Financial Investments (FI)'!$B$101:$E$102,2,FALSE)</f>
        <v>M</v>
      </c>
      <c r="I499" s="485">
        <f>INDEX(' Financial Investments (FI)'!$B$100:$F$111,MATCH('Direct validations'!G499,' Financial Investments (FI)'!$B$100:$B$111,0),MATCH('Direct validations'!H499,' Financial Investments (FI)'!$B$102:$F$102,0))</f>
        <v>0</v>
      </c>
      <c r="J499" s="485">
        <f>INDEX(' Financial Investments (FI)'!$H$100:$L$111,MATCH('Direct validations'!G499,' Financial Investments (FI)'!$H$100:$H$111,0),MATCH('Direct validations'!H499,' Financial Investments (FI)'!$H$102:$L$102,0))</f>
        <v>0</v>
      </c>
      <c r="K499" s="493" t="s">
        <v>32</v>
      </c>
      <c r="L499" s="481" t="str">
        <f>'Assets by FV hierarchy class'!$C$105</f>
        <v>Total financial investments</v>
      </c>
      <c r="M499" s="481" t="str">
        <f>'Assets by FV hierarchy class'!$I$95</f>
        <v>Total</v>
      </c>
      <c r="N499" s="481">
        <f>INDEX('Assets by FV hierarchy class'!$B$94:$C$107,MATCH('Direct validations'!L499,'Assets by FV hierarchy class'!$C$94:$C$107,0),1)</f>
        <v>9</v>
      </c>
      <c r="O499" s="481" t="str">
        <f>HLOOKUP(M499,'Assets by FV hierarchy class'!$B$95:$I$96,2,FALSE)</f>
        <v>AI</v>
      </c>
      <c r="P499" s="485">
        <f>INDEX('Assets by FV hierarchy class'!$B$94:$I$107,MATCH('Direct validations'!N499,'Assets by FV hierarchy class'!$B$94:$B$107,0),MATCH('Direct validations'!O499,'Assets by FV hierarchy class'!$B$96:$I$96,0))</f>
        <v>0</v>
      </c>
      <c r="Q499" s="485">
        <f>INDEX('Assets by FV hierarchy class'!$K$94:$R$107,MATCH('Direct validations'!N499,'Assets by FV hierarchy class'!$K$94:$K$107,0),MATCH('Direct validations'!O499,'Assets by FV hierarchy class'!$K$96:$R$96,0))</f>
        <v>0</v>
      </c>
      <c r="R499" s="482" t="str">
        <f t="shared" si="171"/>
        <v>Pass</v>
      </c>
      <c r="S499" s="494" t="str">
        <f t="shared" si="172"/>
        <v>Pass</v>
      </c>
      <c r="T499" s="482" t="s">
        <v>69</v>
      </c>
      <c r="U499" s="482">
        <f t="shared" si="173"/>
        <v>0</v>
      </c>
      <c r="V499" s="494">
        <f t="shared" si="173"/>
        <v>0</v>
      </c>
    </row>
    <row r="500" spans="4:22" ht="15" x14ac:dyDescent="0.25">
      <c r="D500" s="497" t="s">
        <v>30</v>
      </c>
      <c r="E500" s="481" t="str">
        <f>' Financial Investments (FI)'!$C$127</f>
        <v>Total financial investments</v>
      </c>
      <c r="F500" s="481" t="str">
        <f>' Financial Investments (FI)'!$E$117</f>
        <v>Total</v>
      </c>
      <c r="G500" s="481">
        <f>INDEX(' Financial Investments (FI)'!$B$116:$C$127,MATCH('Direct validations'!E500,' Financial Investments (FI)'!$C$116:$C$127,0),1)</f>
        <v>9</v>
      </c>
      <c r="H500" s="481" t="str">
        <f>HLOOKUP(F500,' Financial Investments (FI)'!$B$117:$E$118,2,FALSE)</f>
        <v>O</v>
      </c>
      <c r="I500" s="485">
        <f>INDEX(' Financial Investments (FI)'!$B$116:$F$127,MATCH('Direct validations'!G500,' Financial Investments (FI)'!$B$116:$B$127,0),MATCH('Direct validations'!H500,' Financial Investments (FI)'!$B$118:$F$118,0))</f>
        <v>0</v>
      </c>
      <c r="J500" s="485">
        <f>INDEX(' Financial Investments (FI)'!$H$116:$L$127,MATCH('Direct validations'!G500,' Financial Investments (FI)'!$H$116:$H$127,0),MATCH('Direct validations'!H500,' Financial Investments (FI)'!$H$118:$L$118,0))</f>
        <v>0</v>
      </c>
      <c r="K500" s="493" t="s">
        <v>32</v>
      </c>
      <c r="L500" s="481" t="str">
        <f>'Assets by FV hierarchy class'!$C$120</f>
        <v>Total financial investments</v>
      </c>
      <c r="M500" s="481" t="str">
        <f>'Assets by FV hierarchy class'!$I$110</f>
        <v>Total</v>
      </c>
      <c r="N500" s="481">
        <f>INDEX('Assets by FV hierarchy class'!$B$109:$C$122,MATCH('Direct validations'!L500,'Assets by FV hierarchy class'!$C$109:$C$122,0),1)</f>
        <v>9</v>
      </c>
      <c r="O500" s="481" t="str">
        <f>HLOOKUP(M500,'Assets by FV hierarchy class'!$B$110:$I$111,2,FALSE)</f>
        <v>AN</v>
      </c>
      <c r="P500" s="485">
        <f>INDEX('Assets by FV hierarchy class'!$B$109:$I$122,MATCH('Direct validations'!N500,'Assets by FV hierarchy class'!$B$109:$B$122,0),MATCH('Direct validations'!O500,'Assets by FV hierarchy class'!$B$111:$I$111,0))</f>
        <v>0</v>
      </c>
      <c r="Q500" s="485">
        <f>INDEX('Assets by FV hierarchy class'!$K$109:$R$122,MATCH('Direct validations'!N500,'Assets by FV hierarchy class'!$K$109:$K$122,0),MATCH('Direct validations'!O500,'Assets by FV hierarchy class'!$K$111:$R$111,0))</f>
        <v>0</v>
      </c>
      <c r="R500" s="482" t="str">
        <f t="shared" si="171"/>
        <v>Pass</v>
      </c>
      <c r="S500" s="494" t="str">
        <f t="shared" si="172"/>
        <v>Pass</v>
      </c>
      <c r="T500" s="482" t="s">
        <v>69</v>
      </c>
      <c r="U500" s="482">
        <f t="shared" si="173"/>
        <v>0</v>
      </c>
      <c r="V500" s="494">
        <f t="shared" si="173"/>
        <v>0</v>
      </c>
    </row>
    <row r="501" spans="4:22" ht="15" x14ac:dyDescent="0.25">
      <c r="D501" s="497"/>
      <c r="I501" s="485"/>
      <c r="J501" s="485"/>
      <c r="K501" s="493"/>
      <c r="P501" s="485"/>
      <c r="Q501" s="485"/>
      <c r="R501" s="482"/>
      <c r="S501" s="494"/>
      <c r="T501" s="482"/>
      <c r="U501" s="482"/>
      <c r="V501" s="494"/>
    </row>
    <row r="502" spans="4:22" ht="15" x14ac:dyDescent="0.25">
      <c r="D502" s="492" t="s">
        <v>158</v>
      </c>
      <c r="E502" s="482" t="str">
        <f>'Balance Sheet'!$C$10</f>
        <v>Financial investments</v>
      </c>
      <c r="F502" s="482" t="str">
        <f>'Balance Sheet'!$E$37</f>
        <v>2025 UY</v>
      </c>
      <c r="G502" s="484">
        <f>INDEX('Balance Sheet'!$B$7:$L$30,MATCH('Direct validations'!E502,'Balance Sheet'!$C$7:$C$30,0),1)</f>
        <v>1</v>
      </c>
      <c r="H502" s="484" t="str">
        <f>HLOOKUP(F502,'Balance Sheet'!$B$7:$L$8,2,FALSE)</f>
        <v>A</v>
      </c>
      <c r="I502" s="485">
        <f>INDEX('Balance Sheet'!$B$7:$L$30,MATCH('Direct validations'!G502,'Balance Sheet'!$B$7:$B$30,0),MATCH('Direct validations'!H502,'Balance Sheet'!$B$8:$L$8,0))</f>
        <v>0</v>
      </c>
      <c r="J502" s="485">
        <f>INDEX('Balance Sheet'!$B$68:$L$91,MATCH('Direct validations'!G502,'Balance Sheet'!$B$68:$B$91,0),MATCH('Direct validations'!H502,'Balance Sheet'!$B$69:$L$69,0))</f>
        <v>0</v>
      </c>
      <c r="K502" s="493" t="s">
        <v>30</v>
      </c>
      <c r="L502" s="481" t="str">
        <f>' Financial Investments (FI)'!$C$15</f>
        <v>Total financial investments</v>
      </c>
      <c r="M502" s="481" t="str">
        <f>' Financial Investments (FI)'!$E$5</f>
        <v>2025 UY</v>
      </c>
      <c r="N502" s="481">
        <f>INDEX(' Financial Investments (FI)'!$B$4:$E$15,MATCH('Direct validations'!L502,' Financial Investments (FI)'!$C$4:$C$15,0),1)</f>
        <v>9</v>
      </c>
      <c r="O502" s="481" t="str">
        <f>HLOOKUP(M502,' Financial Investments (FI)'!$B$5:$E$6,2,FALSE)</f>
        <v>A</v>
      </c>
      <c r="P502" s="485">
        <f>INDEX(' Financial Investments (FI)'!$B$4:$F$15,MATCH('Direct validations'!N502,' Financial Investments (FI)'!$B$4:$B$15,0),MATCH('Direct validations'!O502,' Financial Investments (FI)'!$B$6:$F$6,0))</f>
        <v>0</v>
      </c>
      <c r="Q502" s="485">
        <f>INDEX(' Financial Investments (FI)'!$H$4:$L$15,MATCH('Direct validations'!N502,' Financial Investments (FI)'!$H$4:$H$15,0),MATCH('Direct validations'!O502,' Financial Investments (FI)'!$H$6:$L$6,0))</f>
        <v>0</v>
      </c>
      <c r="R502" s="482" t="str">
        <f t="shared" ref="R502:R509" si="174">IF($T502="No",IF(I502=P502,"Pass","Fail"),IF(I502+P502=0,"Pass","Fail"))</f>
        <v>Pass</v>
      </c>
      <c r="S502" s="494" t="str">
        <f t="shared" ref="S502:S509" si="175">IF($T502="No",IF(J502=Q502,"Pass","Fail"),IF(J502+Q502=0,"Pass","Fail"))</f>
        <v>Pass</v>
      </c>
      <c r="T502" s="482" t="s">
        <v>69</v>
      </c>
      <c r="U502" s="482">
        <f t="shared" ref="U502:U509" si="176">IF(R502="Pass",0,1)</f>
        <v>0</v>
      </c>
      <c r="V502" s="494">
        <f t="shared" ref="V502:V509" si="177">IF(S502="Pass",0,1)</f>
        <v>0</v>
      </c>
    </row>
    <row r="503" spans="4:22" ht="15" x14ac:dyDescent="0.25">
      <c r="D503" s="492" t="s">
        <v>158</v>
      </c>
      <c r="E503" s="482" t="str">
        <f>'Balance Sheet'!$C$10</f>
        <v>Financial investments</v>
      </c>
      <c r="F503" s="482" t="str">
        <f>'Balance Sheet'!$F$37</f>
        <v>2024 UY</v>
      </c>
      <c r="G503" s="484">
        <f>INDEX('Balance Sheet'!$B$7:$L$30,MATCH('Direct validations'!E503,'Balance Sheet'!$C$7:$C$30,0),1)</f>
        <v>1</v>
      </c>
      <c r="H503" s="484" t="str">
        <f>HLOOKUP(F503,'Balance Sheet'!$B$7:$L$8,2,FALSE)</f>
        <v>B</v>
      </c>
      <c r="I503" s="485">
        <f>INDEX('Balance Sheet'!$B$7:$L$30,MATCH('Direct validations'!G503,'Balance Sheet'!$B$7:$B$30,0),MATCH('Direct validations'!H503,'Balance Sheet'!$B$8:$L$8,0))</f>
        <v>0</v>
      </c>
      <c r="J503" s="485">
        <f>INDEX('Balance Sheet'!$B$68:$L$91,MATCH('Direct validations'!G503,'Balance Sheet'!$B$68:$B$91,0),MATCH('Direct validations'!H503,'Balance Sheet'!$B$69:$L$69,0))</f>
        <v>0</v>
      </c>
      <c r="K503" s="493" t="s">
        <v>30</v>
      </c>
      <c r="L503" s="481" t="str">
        <f>' Financial Investments (FI)'!$C$31</f>
        <v>Total financial investments</v>
      </c>
      <c r="M503" s="481" t="str">
        <f>' Financial Investments (FI)'!$E$21</f>
        <v>2024 UY</v>
      </c>
      <c r="N503" s="481">
        <f>INDEX(' Financial Investments (FI)'!$B$20:$E$31,MATCH('Direct validations'!L503,' Financial Investments (FI)'!$C$20:$C$31,0),1)</f>
        <v>9</v>
      </c>
      <c r="O503" s="481" t="str">
        <f>HLOOKUP(M503,' Financial Investments (FI)'!$B$21:$E$22,2,FALSE)</f>
        <v>C</v>
      </c>
      <c r="P503" s="485">
        <f>INDEX(' Financial Investments (FI)'!$B$20:$F$31,MATCH('Direct validations'!N503,' Financial Investments (FI)'!$B$20:$B$31,0),MATCH('Direct validations'!O503,' Financial Investments (FI)'!$B$22:$F$22,0))</f>
        <v>0</v>
      </c>
      <c r="Q503" s="485">
        <f>INDEX(' Financial Investments (FI)'!$H$20:$L$31,MATCH('Direct validations'!N503,' Financial Investments (FI)'!$H$20:$H$31,0),MATCH('Direct validations'!O503,' Financial Investments (FI)'!$H$22:$L$22,0))</f>
        <v>0</v>
      </c>
      <c r="R503" s="482" t="str">
        <f t="shared" si="174"/>
        <v>Pass</v>
      </c>
      <c r="S503" s="494" t="str">
        <f t="shared" si="175"/>
        <v>Pass</v>
      </c>
      <c r="T503" s="482" t="s">
        <v>69</v>
      </c>
      <c r="U503" s="482">
        <f t="shared" si="176"/>
        <v>0</v>
      </c>
      <c r="V503" s="494">
        <f t="shared" si="177"/>
        <v>0</v>
      </c>
    </row>
    <row r="504" spans="4:22" ht="15" x14ac:dyDescent="0.25">
      <c r="D504" s="492" t="s">
        <v>158</v>
      </c>
      <c r="E504" s="482" t="str">
        <f>'Balance Sheet'!$C$10</f>
        <v>Financial investments</v>
      </c>
      <c r="F504" s="482" t="str">
        <f>'Balance Sheet'!$G$37</f>
        <v>2023 UY</v>
      </c>
      <c r="G504" s="484">
        <f>INDEX('Balance Sheet'!$B$7:$L$30,MATCH('Direct validations'!E504,'Balance Sheet'!$C$7:$C$30,0),1)</f>
        <v>1</v>
      </c>
      <c r="H504" s="484" t="str">
        <f>HLOOKUP(F504,'Balance Sheet'!$B$7:$L$8,2,FALSE)</f>
        <v>C</v>
      </c>
      <c r="I504" s="485">
        <f>INDEX('Balance Sheet'!$B$7:$L$30,MATCH('Direct validations'!G504,'Balance Sheet'!$B$7:$B$30,0),MATCH('Direct validations'!H504,'Balance Sheet'!$B$8:$L$8,0))</f>
        <v>0</v>
      </c>
      <c r="J504" s="485">
        <f>INDEX('Balance Sheet'!$B$68:$L$91,MATCH('Direct validations'!G504,'Balance Sheet'!$B$68:$B$91,0),MATCH('Direct validations'!H504,'Balance Sheet'!$B$69:$L$69,0))</f>
        <v>0</v>
      </c>
      <c r="K504" s="493" t="s">
        <v>30</v>
      </c>
      <c r="L504" s="481" t="str">
        <f>' Financial Investments (FI)'!$C$47</f>
        <v>Total financial investments</v>
      </c>
      <c r="M504" s="481" t="str">
        <f>' Financial Investments (FI)'!$E$37</f>
        <v>2023 UY</v>
      </c>
      <c r="N504" s="481">
        <f>INDEX(' Financial Investments (FI)'!$B$36:$E$47,MATCH('Direct validations'!L504,' Financial Investments (FI)'!$C$36:$C$47,0),1)</f>
        <v>9</v>
      </c>
      <c r="O504" s="481" t="str">
        <f>HLOOKUP(M504,' Financial Investments (FI)'!$B$37:$E$38,2,FALSE)</f>
        <v>E</v>
      </c>
      <c r="P504" s="485">
        <f>INDEX(' Financial Investments (FI)'!$B$36:$F$47,MATCH('Direct validations'!N504,' Financial Investments (FI)'!$B$36:$B$47,0),MATCH('Direct validations'!O504,' Financial Investments (FI)'!$B$38:$F$38,0))</f>
        <v>0</v>
      </c>
      <c r="Q504" s="485">
        <f>INDEX(' Financial Investments (FI)'!$H$36:$L$47,MATCH('Direct validations'!N504,' Financial Investments (FI)'!$H$36:$H$47,0),MATCH('Direct validations'!O504,' Financial Investments (FI)'!$H$38:$L$38,0))</f>
        <v>0</v>
      </c>
      <c r="R504" s="482" t="str">
        <f t="shared" si="174"/>
        <v>Pass</v>
      </c>
      <c r="S504" s="494" t="str">
        <f t="shared" si="175"/>
        <v>Pass</v>
      </c>
      <c r="T504" s="482" t="s">
        <v>69</v>
      </c>
      <c r="U504" s="482">
        <f t="shared" si="176"/>
        <v>0</v>
      </c>
      <c r="V504" s="494">
        <f t="shared" si="177"/>
        <v>0</v>
      </c>
    </row>
    <row r="505" spans="4:22" ht="15" x14ac:dyDescent="0.25">
      <c r="D505" s="492" t="s">
        <v>158</v>
      </c>
      <c r="E505" s="482" t="str">
        <f>'Balance Sheet'!$C$10</f>
        <v>Financial investments</v>
      </c>
      <c r="F505" s="482" t="str">
        <f>'Balance Sheet'!$H$37</f>
        <v>2022 UY</v>
      </c>
      <c r="G505" s="484">
        <f>INDEX('Balance Sheet'!$B$7:$L$30,MATCH('Direct validations'!E505,'Balance Sheet'!$C$7:$C$30,0),1)</f>
        <v>1</v>
      </c>
      <c r="H505" s="484" t="str">
        <f>HLOOKUP(F505,'Balance Sheet'!$B$7:$L$8,2,FALSE)</f>
        <v>D</v>
      </c>
      <c r="I505" s="485">
        <f>INDEX('Balance Sheet'!$B$7:$L$30,MATCH('Direct validations'!G505,'Balance Sheet'!$B$7:$B$30,0),MATCH('Direct validations'!H505,'Balance Sheet'!$B$8:$L$8,0))</f>
        <v>0</v>
      </c>
      <c r="J505" s="485">
        <f>INDEX('Balance Sheet'!$B$68:$L$91,MATCH('Direct validations'!G505,'Balance Sheet'!$B$68:$B$91,0),MATCH('Direct validations'!H505,'Balance Sheet'!$B$69:$L$69,0))</f>
        <v>0</v>
      </c>
      <c r="K505" s="493" t="s">
        <v>30</v>
      </c>
      <c r="L505" s="481" t="str">
        <f>' Financial Investments (FI)'!$C$63</f>
        <v>Total financial investments</v>
      </c>
      <c r="M505" s="481" t="str">
        <f>' Financial Investments (FI)'!$E$53</f>
        <v>2022 UY</v>
      </c>
      <c r="N505" s="481">
        <f>INDEX(' Financial Investments (FI)'!$B$52:$E$63,MATCH('Direct validations'!L505,' Financial Investments (FI)'!$C$52:$C$63,0),1)</f>
        <v>9</v>
      </c>
      <c r="O505" s="481" t="str">
        <f>HLOOKUP(M505,' Financial Investments (FI)'!$B$53:$E$54,2,FALSE)</f>
        <v>G</v>
      </c>
      <c r="P505" s="485">
        <f>INDEX(' Financial Investments (FI)'!$B$52:$F$63,MATCH('Direct validations'!N505,' Financial Investments (FI)'!$B$52:$B$63,0),MATCH('Direct validations'!O505,' Financial Investments (FI)'!$B$54:$F$54,0))</f>
        <v>0</v>
      </c>
      <c r="Q505" s="485">
        <f>INDEX(' Financial Investments (FI)'!$H$52:$L$63,MATCH('Direct validations'!N505,' Financial Investments (FI)'!$H$52:$H$63,0),MATCH('Direct validations'!O505,' Financial Investments (FI)'!$H$54:$L$54,0))</f>
        <v>0</v>
      </c>
      <c r="R505" s="482" t="str">
        <f t="shared" si="174"/>
        <v>Pass</v>
      </c>
      <c r="S505" s="494" t="str">
        <f t="shared" si="175"/>
        <v>Pass</v>
      </c>
      <c r="T505" s="482" t="s">
        <v>69</v>
      </c>
      <c r="U505" s="482">
        <f t="shared" si="176"/>
        <v>0</v>
      </c>
      <c r="V505" s="494">
        <f t="shared" si="177"/>
        <v>0</v>
      </c>
    </row>
    <row r="506" spans="4:22" ht="15" x14ac:dyDescent="0.25">
      <c r="D506" s="492" t="s">
        <v>158</v>
      </c>
      <c r="E506" s="482" t="str">
        <f>'Balance Sheet'!$C$10</f>
        <v>Financial investments</v>
      </c>
      <c r="F506" s="482" t="str">
        <f>'Balance Sheet'!$I$37</f>
        <v>2021 UY</v>
      </c>
      <c r="G506" s="484">
        <f>INDEX('Balance Sheet'!$B$7:$L$30,MATCH('Direct validations'!E506,'Balance Sheet'!$C$7:$C$30,0),1)</f>
        <v>1</v>
      </c>
      <c r="H506" s="484" t="str">
        <f>HLOOKUP(F506,'Balance Sheet'!$B$7:$L$8,2,FALSE)</f>
        <v>E</v>
      </c>
      <c r="I506" s="485">
        <f>INDEX('Balance Sheet'!$B$7:$L$30,MATCH('Direct validations'!G506,'Balance Sheet'!$B$7:$B$30,0),MATCH('Direct validations'!H506,'Balance Sheet'!$B$8:$L$8,0))</f>
        <v>0</v>
      </c>
      <c r="J506" s="485">
        <f>INDEX('Balance Sheet'!$B$68:$L$91,MATCH('Direct validations'!G506,'Balance Sheet'!$B$68:$B$91,0),MATCH('Direct validations'!H506,'Balance Sheet'!$B$69:$L$69,0))</f>
        <v>0</v>
      </c>
      <c r="K506" s="493" t="s">
        <v>30</v>
      </c>
      <c r="L506" s="481" t="str">
        <f>' Financial Investments (FI)'!$C$79</f>
        <v>Total financial investments</v>
      </c>
      <c r="M506" s="481" t="str">
        <f>' Financial Investments (FI)'!$E$69</f>
        <v>2021 UY</v>
      </c>
      <c r="N506" s="481">
        <f>INDEX(' Financial Investments (FI)'!$B$68:$E$79,MATCH('Direct validations'!L506,' Financial Investments (FI)'!$C$68:$C$79,0),1)</f>
        <v>9</v>
      </c>
      <c r="O506" s="481" t="str">
        <f>HLOOKUP(M506,' Financial Investments (FI)'!$B$69:$E$70,2,FALSE)</f>
        <v>I</v>
      </c>
      <c r="P506" s="485">
        <f>INDEX(' Financial Investments (FI)'!$B$68:$F$79,MATCH('Direct validations'!N506,' Financial Investments (FI)'!$B$68:$B$79,0),MATCH('Direct validations'!O506,' Financial Investments (FI)'!$B$70:$F$70,0))</f>
        <v>0</v>
      </c>
      <c r="Q506" s="485">
        <f>INDEX(' Financial Investments (FI)'!$H$68:$L$79,MATCH('Direct validations'!N506,' Financial Investments (FI)'!$H$68:$H$79,0),MATCH('Direct validations'!O506,' Financial Investments (FI)'!$H$70:$L$70,0))</f>
        <v>0</v>
      </c>
      <c r="R506" s="482" t="str">
        <f t="shared" si="174"/>
        <v>Pass</v>
      </c>
      <c r="S506" s="494" t="str">
        <f t="shared" si="175"/>
        <v>Pass</v>
      </c>
      <c r="T506" s="482" t="s">
        <v>69</v>
      </c>
      <c r="U506" s="482">
        <f t="shared" si="176"/>
        <v>0</v>
      </c>
      <c r="V506" s="494">
        <f t="shared" si="177"/>
        <v>0</v>
      </c>
    </row>
    <row r="507" spans="4:22" ht="15" x14ac:dyDescent="0.25">
      <c r="D507" s="492" t="s">
        <v>158</v>
      </c>
      <c r="E507" s="482" t="str">
        <f>'Balance Sheet'!$C$10</f>
        <v>Financial investments</v>
      </c>
      <c r="F507" s="482" t="str">
        <f>'Balance Sheet'!$J$37</f>
        <v>2020 UY</v>
      </c>
      <c r="G507" s="484">
        <f>INDEX('Balance Sheet'!$B$7:$L$30,MATCH('Direct validations'!E507,'Balance Sheet'!$C$7:$C$30,0),1)</f>
        <v>1</v>
      </c>
      <c r="H507" s="484" t="str">
        <f>HLOOKUP(F507,'Balance Sheet'!$B$7:$L$8,2,FALSE)</f>
        <v>F</v>
      </c>
      <c r="I507" s="485">
        <f>INDEX('Balance Sheet'!$B$7:$L$30,MATCH('Direct validations'!G507,'Balance Sheet'!$B$7:$B$30,0),MATCH('Direct validations'!H507,'Balance Sheet'!$B$8:$L$8,0))</f>
        <v>0</v>
      </c>
      <c r="J507" s="485">
        <f>INDEX('Balance Sheet'!$B$68:$L$91,MATCH('Direct validations'!G507,'Balance Sheet'!$B$68:$B$91,0),MATCH('Direct validations'!H507,'Balance Sheet'!$B$69:$L$69,0))</f>
        <v>0</v>
      </c>
      <c r="K507" s="493" t="s">
        <v>30</v>
      </c>
      <c r="L507" s="481" t="str">
        <f>' Financial Investments (FI)'!$C$95</f>
        <v>Total financial investments</v>
      </c>
      <c r="M507" s="481" t="str">
        <f>' Financial Investments (FI)'!$E$85</f>
        <v>2020 UY</v>
      </c>
      <c r="N507" s="481">
        <f>INDEX(' Financial Investments (FI)'!$B$84:$E$95,MATCH('Direct validations'!L507,' Financial Investments (FI)'!$C$84:$C$95,0),1)</f>
        <v>9</v>
      </c>
      <c r="O507" s="481" t="str">
        <f>HLOOKUP(M507,' Financial Investments (FI)'!$B$85:$E$86,2,FALSE)</f>
        <v>K</v>
      </c>
      <c r="P507" s="485">
        <f>INDEX(' Financial Investments (FI)'!$B$84:$F$95,MATCH('Direct validations'!N507,' Financial Investments (FI)'!$B$84:$B$95,0),MATCH('Direct validations'!O507,' Financial Investments (FI)'!$B$86:$F$86,0))</f>
        <v>0</v>
      </c>
      <c r="Q507" s="485">
        <f>INDEX(' Financial Investments (FI)'!$H$84:$L$95,MATCH('Direct validations'!N507,' Financial Investments (FI)'!$H$84:$H$95,0),MATCH('Direct validations'!O507,' Financial Investments (FI)'!$H$86:$L$86,0))</f>
        <v>0</v>
      </c>
      <c r="R507" s="482" t="str">
        <f t="shared" si="174"/>
        <v>Pass</v>
      </c>
      <c r="S507" s="494" t="str">
        <f t="shared" si="175"/>
        <v>Pass</v>
      </c>
      <c r="T507" s="482" t="s">
        <v>69</v>
      </c>
      <c r="U507" s="482">
        <f t="shared" si="176"/>
        <v>0</v>
      </c>
      <c r="V507" s="494">
        <f t="shared" si="177"/>
        <v>0</v>
      </c>
    </row>
    <row r="508" spans="4:22" ht="15" x14ac:dyDescent="0.25">
      <c r="D508" s="492" t="s">
        <v>158</v>
      </c>
      <c r="E508" s="482" t="str">
        <f>'Balance Sheet'!$C$10</f>
        <v>Financial investments</v>
      </c>
      <c r="F508" s="482" t="str">
        <f>'Balance Sheet'!$K$37</f>
        <v>2019 UY</v>
      </c>
      <c r="G508" s="484">
        <f>INDEX('Balance Sheet'!$B$7:$L$30,MATCH('Direct validations'!E508,'Balance Sheet'!$C$7:$C$30,0),1)</f>
        <v>1</v>
      </c>
      <c r="H508" s="484" t="str">
        <f>HLOOKUP(F508,'Balance Sheet'!$B$7:$L$8,2,FALSE)</f>
        <v>G</v>
      </c>
      <c r="I508" s="485">
        <f>INDEX('Balance Sheet'!$B$7:$L$30,MATCH('Direct validations'!G508,'Balance Sheet'!$B$7:$B$30,0),MATCH('Direct validations'!H508,'Balance Sheet'!$B$8:$L$8,0))</f>
        <v>0</v>
      </c>
      <c r="J508" s="485">
        <f>INDEX('Balance Sheet'!$B$68:$L$91,MATCH('Direct validations'!G508,'Balance Sheet'!$B$68:$B$91,0),MATCH('Direct validations'!H508,'Balance Sheet'!$B$69:$L$69,0))</f>
        <v>0</v>
      </c>
      <c r="K508" s="493" t="s">
        <v>30</v>
      </c>
      <c r="L508" s="481" t="str">
        <f>' Financial Investments (FI)'!$C$111</f>
        <v>Total financial investments</v>
      </c>
      <c r="M508" s="481" t="str">
        <f>' Financial Investments (FI)'!$E$101</f>
        <v>2019 UY</v>
      </c>
      <c r="N508" s="481">
        <f>INDEX(' Financial Investments (FI)'!$B$100:$E$111,MATCH('Direct validations'!L508,' Financial Investments (FI)'!$C$100:$C$111,0),1)</f>
        <v>9</v>
      </c>
      <c r="O508" s="481" t="str">
        <f>HLOOKUP(M508,' Financial Investments (FI)'!$B$101:$E$102,2,FALSE)</f>
        <v>M</v>
      </c>
      <c r="P508" s="485">
        <f>INDEX(' Financial Investments (FI)'!$B$100:$F$111,MATCH('Direct validations'!N508,' Financial Investments (FI)'!$B$100:$B$111,0),MATCH('Direct validations'!O508,' Financial Investments (FI)'!$B$102:$F$102,0))</f>
        <v>0</v>
      </c>
      <c r="Q508" s="485">
        <f>INDEX(' Financial Investments (FI)'!$H$100:$L$111,MATCH('Direct validations'!N508,' Financial Investments (FI)'!$H$100:$H$111,0),MATCH('Direct validations'!O508,' Financial Investments (FI)'!$H$102:$L$102,0))</f>
        <v>0</v>
      </c>
      <c r="R508" s="482" t="str">
        <f t="shared" si="174"/>
        <v>Pass</v>
      </c>
      <c r="S508" s="494" t="str">
        <f t="shared" si="175"/>
        <v>Pass</v>
      </c>
      <c r="T508" s="482" t="s">
        <v>69</v>
      </c>
      <c r="U508" s="482">
        <f t="shared" si="176"/>
        <v>0</v>
      </c>
      <c r="V508" s="494">
        <f t="shared" si="177"/>
        <v>0</v>
      </c>
    </row>
    <row r="509" spans="4:22" ht="15" x14ac:dyDescent="0.25">
      <c r="D509" s="492" t="s">
        <v>158</v>
      </c>
      <c r="E509" s="482" t="str">
        <f>'Balance Sheet'!$C$10</f>
        <v>Financial investments</v>
      </c>
      <c r="F509" s="482" t="str">
        <f>'Balance Sheet'!$L$37</f>
        <v>Total</v>
      </c>
      <c r="G509" s="484">
        <f>INDEX('Balance Sheet'!$B$7:$L$30,MATCH('Direct validations'!E509,'Balance Sheet'!$C$7:$C$30,0),1)</f>
        <v>1</v>
      </c>
      <c r="H509" s="484" t="str">
        <f>HLOOKUP(F509,'Balance Sheet'!$B$7:$L$8,2,FALSE)</f>
        <v>H</v>
      </c>
      <c r="I509" s="485">
        <f>INDEX('Balance Sheet'!$B$7:$L$30,MATCH('Direct validations'!G509,'Balance Sheet'!$B$7:$B$30,0),MATCH('Direct validations'!H509,'Balance Sheet'!$B$8:$L$8,0))</f>
        <v>0</v>
      </c>
      <c r="J509" s="485">
        <f>INDEX('Balance Sheet'!$B$68:$L$91,MATCH('Direct validations'!G509,'Balance Sheet'!$B$68:$B$91,0),MATCH('Direct validations'!H509,'Balance Sheet'!$B$69:$L$69,0))</f>
        <v>0</v>
      </c>
      <c r="K509" s="493" t="s">
        <v>30</v>
      </c>
      <c r="L509" s="481" t="str">
        <f>' Financial Investments (FI)'!$C$127</f>
        <v>Total financial investments</v>
      </c>
      <c r="M509" s="481" t="str">
        <f>' Financial Investments (FI)'!$E$117</f>
        <v>Total</v>
      </c>
      <c r="N509" s="481">
        <f>INDEX(' Financial Investments (FI)'!$B$116:$E$127,MATCH('Direct validations'!L509,' Financial Investments (FI)'!$C$116:$C$127,0),1)</f>
        <v>9</v>
      </c>
      <c r="O509" s="481" t="str">
        <f>HLOOKUP(M509,' Financial Investments (FI)'!$B$117:$E$118,2,FALSE)</f>
        <v>O</v>
      </c>
      <c r="P509" s="485">
        <f>INDEX(' Financial Investments (FI)'!$B$116:$F$127,MATCH('Direct validations'!N509,' Financial Investments (FI)'!$B$116:$B$127,0),MATCH('Direct validations'!O509,' Financial Investments (FI)'!$B$118:$F$118,0))</f>
        <v>0</v>
      </c>
      <c r="Q509" s="485">
        <f>INDEX(' Financial Investments (FI)'!$H$116:$L$127,MATCH('Direct validations'!N509,' Financial Investments (FI)'!$H$116:$H$127,0),MATCH('Direct validations'!O509,' Financial Investments (FI)'!$H$118:$L$118,0))</f>
        <v>0</v>
      </c>
      <c r="R509" s="482" t="str">
        <f t="shared" si="174"/>
        <v>Pass</v>
      </c>
      <c r="S509" s="494" t="str">
        <f t="shared" si="175"/>
        <v>Pass</v>
      </c>
      <c r="T509" s="482" t="s">
        <v>69</v>
      </c>
      <c r="U509" s="482">
        <f t="shared" si="176"/>
        <v>0</v>
      </c>
      <c r="V509" s="494">
        <f t="shared" si="177"/>
        <v>0</v>
      </c>
    </row>
  </sheetData>
  <sheetProtection algorithmName="SHA-512" hashValue="GAAKMdroH29gG+1sKlbEMpV9ZwVoi0NzvhxbNIW6ZrLAa0IPTlXt3a7rWdEZC2wPYuZpZ5NvCZnHr2mH/rfBXA==" saltValue="US2ZASGb1DBxgti2m1453w==" spinCount="100000" sheet="1" formatCells="0" formatColumns="0"/>
  <mergeCells count="1">
    <mergeCell ref="B1:E3"/>
  </mergeCells>
  <conditionalFormatting sqref="I7:J437 I493:J509">
    <cfRule type="expression" dxfId="49" priority="415">
      <formula>R7="Fail"</formula>
    </cfRule>
    <cfRule type="expression" dxfId="48" priority="414">
      <formula>R7="pass"</formula>
    </cfRule>
  </conditionalFormatting>
  <conditionalFormatting sqref="I439:J446">
    <cfRule type="expression" dxfId="47" priority="83">
      <formula>R439="pass"</formula>
    </cfRule>
    <cfRule type="expression" dxfId="46" priority="84">
      <formula>R439="Fail"</formula>
    </cfRule>
  </conditionalFormatting>
  <conditionalFormatting sqref="I448:J455">
    <cfRule type="expression" dxfId="45" priority="76">
      <formula>R448="Fail"</formula>
    </cfRule>
    <cfRule type="expression" dxfId="44" priority="75">
      <formula>R448="pass"</formula>
    </cfRule>
  </conditionalFormatting>
  <conditionalFormatting sqref="I457:J464">
    <cfRule type="expression" dxfId="43" priority="68">
      <formula>R457="Fail"</formula>
    </cfRule>
    <cfRule type="expression" dxfId="42" priority="67">
      <formula>R457="pass"</formula>
    </cfRule>
  </conditionalFormatting>
  <conditionalFormatting sqref="I466:J473">
    <cfRule type="expression" dxfId="41" priority="60">
      <formula>R466="Fail"</formula>
    </cfRule>
    <cfRule type="expression" dxfId="40" priority="59">
      <formula>R466="pass"</formula>
    </cfRule>
  </conditionalFormatting>
  <conditionalFormatting sqref="I475:J482">
    <cfRule type="expression" dxfId="39" priority="52">
      <formula>R475="Fail"</formula>
    </cfRule>
    <cfRule type="expression" dxfId="38" priority="51">
      <formula>R475="pass"</formula>
    </cfRule>
  </conditionalFormatting>
  <conditionalFormatting sqref="I484:J491">
    <cfRule type="expression" dxfId="37" priority="43">
      <formula>R484="pass"</formula>
    </cfRule>
    <cfRule type="expression" dxfId="36" priority="44">
      <formula>R484="Fail"</formula>
    </cfRule>
  </conditionalFormatting>
  <conditionalFormatting sqref="P7:Q437">
    <cfRule type="expression" dxfId="35" priority="1">
      <formula>R7="Pass"</formula>
    </cfRule>
    <cfRule type="expression" dxfId="34" priority="2">
      <formula>R7="Fail"</formula>
    </cfRule>
  </conditionalFormatting>
  <conditionalFormatting sqref="P439:Q446">
    <cfRule type="expression" dxfId="33" priority="80">
      <formula>R439="Fail"</formula>
    </cfRule>
    <cfRule type="expression" dxfId="32" priority="79">
      <formula>R439="Pass"</formula>
    </cfRule>
  </conditionalFormatting>
  <conditionalFormatting sqref="P448:Q455">
    <cfRule type="expression" dxfId="31" priority="72">
      <formula>R448="Fail"</formula>
    </cfRule>
    <cfRule type="expression" dxfId="30" priority="71">
      <formula>R448="Pass"</formula>
    </cfRule>
  </conditionalFormatting>
  <conditionalFormatting sqref="P457:Q464">
    <cfRule type="expression" dxfId="29" priority="64">
      <formula>R457="Fail"</formula>
    </cfRule>
    <cfRule type="expression" dxfId="28" priority="63">
      <formula>R457="Pass"</formula>
    </cfRule>
  </conditionalFormatting>
  <conditionalFormatting sqref="P466:Q473">
    <cfRule type="expression" dxfId="27" priority="56">
      <formula>R466="Fail"</formula>
    </cfRule>
    <cfRule type="expression" dxfId="26" priority="55">
      <formula>R466="Pass"</formula>
    </cfRule>
  </conditionalFormatting>
  <conditionalFormatting sqref="P475:Q482">
    <cfRule type="expression" dxfId="25" priority="47">
      <formula>R475="Pass"</formula>
    </cfRule>
    <cfRule type="expression" dxfId="24" priority="48">
      <formula>R475="Fail"</formula>
    </cfRule>
  </conditionalFormatting>
  <conditionalFormatting sqref="P484:Q491">
    <cfRule type="expression" dxfId="23" priority="39">
      <formula>R484="Pass"</formula>
    </cfRule>
    <cfRule type="expression" dxfId="22" priority="40">
      <formula>R484="Fail"</formula>
    </cfRule>
  </conditionalFormatting>
  <conditionalFormatting sqref="P493:Q509">
    <cfRule type="expression" dxfId="21" priority="24">
      <formula>R493="Fail"</formula>
    </cfRule>
    <cfRule type="expression" dxfId="20" priority="23">
      <formula>R493="Pass"</formula>
    </cfRule>
  </conditionalFormatting>
  <conditionalFormatting sqref="R7:S14">
    <cfRule type="cellIs" dxfId="19" priority="21" operator="equal">
      <formula>"Fail"</formula>
    </cfRule>
    <cfRule type="cellIs" dxfId="18" priority="22" operator="equal">
      <formula>"Pass"</formula>
    </cfRule>
  </conditionalFormatting>
  <conditionalFormatting sqref="R16:S23">
    <cfRule type="cellIs" dxfId="17" priority="20" operator="equal">
      <formula>"Pass"</formula>
    </cfRule>
    <cfRule type="cellIs" dxfId="16" priority="19" operator="equal">
      <formula>"Fail"</formula>
    </cfRule>
  </conditionalFormatting>
  <conditionalFormatting sqref="R25:S32">
    <cfRule type="cellIs" dxfId="15" priority="18" operator="equal">
      <formula>"Pass"</formula>
    </cfRule>
    <cfRule type="cellIs" dxfId="14" priority="17" operator="equal">
      <formula>"Fail"</formula>
    </cfRule>
  </conditionalFormatting>
  <conditionalFormatting sqref="R34:S41">
    <cfRule type="cellIs" dxfId="13" priority="16" operator="equal">
      <formula>"Pass"</formula>
    </cfRule>
    <cfRule type="cellIs" dxfId="12" priority="15" operator="equal">
      <formula>"Fail"</formula>
    </cfRule>
  </conditionalFormatting>
  <conditionalFormatting sqref="R43:S50 R79:S86 R88:S95 R97:S104 R106:S113 R115:S122 R124:S131 R133:S140 R142:S149 R151:S158 R160:S167 R169:S176 R178:S185 R187:S194 R196:S203 R205:S212 R214:S221 R223:S230 R232:S239 R241:S248 R250:S257 R259:S266 R268:S275 R277:S293 R295:S302 R304:S311 R313:S320 R322:S329 R331:S338 R340:S347 R349:S356 R358:S365 R367:S374 R376:S383 R385:S392 R394:S401 R403:S410 R412:S419 R421:S428 R430:S437 R439:S446 R448:S455 R457:S464 R466:S473 R475:S482 R484:S491 R493:S509">
    <cfRule type="cellIs" dxfId="11" priority="14" operator="equal">
      <formula>"Pass"</formula>
    </cfRule>
    <cfRule type="cellIs" dxfId="10" priority="13" operator="equal">
      <formula>"Fail"</formula>
    </cfRule>
  </conditionalFormatting>
  <conditionalFormatting sqref="R52:S59 R61:S77">
    <cfRule type="cellIs" dxfId="9" priority="12" operator="equal">
      <formula>"Pass"</formula>
    </cfRule>
    <cfRule type="cellIs" dxfId="8" priority="11" operator="equal">
      <formula>"Fail"</formula>
    </cfRule>
  </conditionalFormatting>
  <dataValidations disablePrompts="1" count="1">
    <dataValidation type="list" allowBlank="1" showInputMessage="1" showErrorMessage="1" sqref="T7:T14 T385:T419 T25:T32 T34:T41 T43:T50 T61:T77 T52:T59 T106:T113 T115:T122 T124:T131 T133:T140 T142:T149 T97:T104 T178:T185 T187:T194 T196:T203 T277:T293 T214:T221 T169:T176 T241:T248 T250:T257 T259:T266 T268:T275 T493:T509 T295:T302 T304:T311 T313:T320 T322:T329 T331:T338 T205:T212 T358:T365 T367:T374 T376:T383 T16:T23 T421:T428 T430:T437 T439:T446 T448:T455 T457:T464 T466:T473 T475:T482 T484:T491 T79:T95 T151:T158 T160:T167 T223:T230 T232:T239 T340:T347 T349:T356" xr:uid="{1F18CE76-3919-4143-9A29-A9CEE90BFBBB}">
      <formula1>"Yes, No"</formula1>
    </dataValidation>
  </dataValidations>
  <hyperlinks>
    <hyperlink ref="D7" location="'Statement of profit and loss'!A1" display="Statement of profit and loss - Technical account" xr:uid="{3901AE67-4DD8-402A-8245-E295E7033C9B}"/>
    <hyperlink ref="D8:D14" location="'Statement of profit and loss'!A1" display="Statement of profit and loss - Technical account" xr:uid="{790A854F-7027-42A0-9F27-4EDF7BA3C8BF}"/>
    <hyperlink ref="D16" location="'Statement of profit and loss'!A1" display="Statement of profit and loss - Technical account" xr:uid="{A5A28997-73B4-4289-99E2-51BCF7A754C9}"/>
    <hyperlink ref="D17:D23" location="'Statement of profit and loss'!A1" display="Statement of profit and loss - Technical account" xr:uid="{44EC0D36-8272-425A-AE9C-D073F0CC4678}"/>
    <hyperlink ref="D25" location="'Statement of profit and loss'!A1" display="Statement of profit and loss - Non-Technical account" xr:uid="{545E364D-2023-4D99-8518-98CB23E00D57}"/>
    <hyperlink ref="D26:D32" location="'Statement of profit and loss'!A1" display="Statement of profit and loss - Non-Technical account" xr:uid="{3B06DF96-E06E-4BE3-B3CF-F21E56E3E4C4}"/>
    <hyperlink ref="D34" location="'Statement of profit and loss'!A1" display="Statement of profit and loss - Non-Technical account" xr:uid="{FF02BB0E-1228-47E9-951C-553572A61265}"/>
    <hyperlink ref="D35:D41" location="'Statement of profit and loss'!A1" display="Statement of profit and loss - Non-Technical account" xr:uid="{B50B8A2B-3978-4DC6-AFD9-E3355106FCFF}"/>
    <hyperlink ref="D43" location="'Balance Sheet'!A1" display="Balance Sheet - Liabilities" xr:uid="{BCE6CE9A-5933-4CC4-B3D8-C2CB15ED85C7}"/>
    <hyperlink ref="D44:D50" location="'Balance Sheet'!A1" display="Balance Sheet - Liabilities" xr:uid="{EE55C34F-A5C0-4CAB-ABBE-233D45E3CC74}"/>
    <hyperlink ref="D70" location="'Balance Sheet'!A1" display="Balance Sheet - Assets" xr:uid="{7CB4CB56-1893-4781-BEAC-A24C4D67CFDF}"/>
    <hyperlink ref="D71:D77" location="'Balance Sheet'!A1" display="Balance Sheet - Assets" xr:uid="{17315C26-BCB1-49E6-8B68-91F841D9BACD}"/>
    <hyperlink ref="D79" location="'Balance Sheet'!A1" display="Balance Sheet - Assets" xr:uid="{150E5F48-39D3-4AE4-80AD-D285F966C1C9}"/>
    <hyperlink ref="D80:D86" location="'Balance Sheet'!A1" display="Balance Sheet - Assets" xr:uid="{9B4395DF-915C-4C37-888B-21DD20486FB3}"/>
    <hyperlink ref="D88" location="'Analysis of underwriting re'!A1" display="Analysis of underwriting results" xr:uid="{2429B083-28F2-43BD-9CAA-55C71B9970B1}"/>
    <hyperlink ref="D89:D95" location="'Analysis of underwriting re'!A1" display="Analysis of underwriting results" xr:uid="{E804D2DC-5F49-4C45-9EC3-F10366B76007}"/>
    <hyperlink ref="D106" location="'Exposure to credit risk'!A1" display="Exposure to credit risk" xr:uid="{3B18B8C6-673D-43D6-B3B0-D5E9710F7F19}"/>
    <hyperlink ref="D107:D113" location="'Exposure to credit risk'!A1" display="Exposure to credit risk" xr:uid="{67BEBF68-D987-43DF-8604-7B8B2CF20DC9}"/>
    <hyperlink ref="D115" location="'Exposure to credit risk'!A1" display="Exposure to credit risk" xr:uid="{85CC408C-ABED-4DA8-B276-FEAF8BE4AE96}"/>
    <hyperlink ref="D116:D122" location="'Exposure to credit risk'!A1" display="Exposure to credit risk" xr:uid="{805457F3-A94E-42BC-82F9-B9177B63D305}"/>
    <hyperlink ref="D124" location="'Exposure to credit risk'!A1" display="Exposure to credit risk" xr:uid="{12E81965-0F5B-4404-880E-89D10057194D}"/>
    <hyperlink ref="D125:D131" location="'Exposure to credit risk'!A1" display="Exposure to credit risk" xr:uid="{08EBEEFE-218E-4044-99CF-CF71C34551B2}"/>
    <hyperlink ref="D133" location="'Exposure to credit risk'!A1" display="Exposure to credit risk" xr:uid="{49F2C39C-5BFC-4E36-8839-6AA1CA9A1D19}"/>
    <hyperlink ref="D134:D140" location="'Exposure to credit risk'!A1" display="Exposure to credit risk" xr:uid="{886F6749-7E59-419C-A11B-3A56D9280331}"/>
    <hyperlink ref="D142" location="'Exposure to credit risk'!A1" display="Exposure to credit risk" xr:uid="{FB5F77D9-23C4-4388-9183-6CA3678839AF}"/>
    <hyperlink ref="D143:D149" location="'Exposure to credit risk'!A1" display="Exposure to credit risk" xr:uid="{59744F93-7F57-432A-B05F-1AC45CBEA361}"/>
    <hyperlink ref="D151" location="'Exposure to credit risk'!A1" display="Exposure to credit risk" xr:uid="{370BECD2-ACD6-41D7-85A0-1CC18F05C1E9}"/>
    <hyperlink ref="D152:D158" location="'Exposure to credit risk'!A1" display="Exposure to credit risk" xr:uid="{89A85453-7EFD-47A6-B1E2-2F92F164B0F5}"/>
    <hyperlink ref="D178" location="'Exposure to credit risk'!A1" display="Exposure to credit risk" xr:uid="{8AAE0741-F9C4-47B8-A2B5-CE9C73D365A0}"/>
    <hyperlink ref="D179:D185" location="'Exposure to credit risk'!A1" display="Exposure to credit risk" xr:uid="{5F739C98-5972-48C2-B51D-CDB23ADA6513}"/>
    <hyperlink ref="D187" location="'Exposure to credit risk'!A1" display="Exposure to credit risk" xr:uid="{ECC4E72F-F82F-499F-B18D-6AAC17845088}"/>
    <hyperlink ref="D188:D194" location="'Exposure to credit risk'!A1" display="Exposure to credit risk" xr:uid="{AC70E372-36C7-4EC1-8126-14B47F3E9197}"/>
    <hyperlink ref="D196" location="'Exposure to credit risk'!A1" display="Exposure to credit risk" xr:uid="{10E88EE9-6586-466D-AD5A-AB5F6ED66C96}"/>
    <hyperlink ref="D197:D203" location="'Exposure to credit risk'!A1" display="Exposure to credit risk" xr:uid="{54BD2074-620A-44DF-8B87-F84BF3E37250}"/>
    <hyperlink ref="D214" location="'Exposure to credit risk'!A1" display="Exposure to credit risk" xr:uid="{95FECE0B-07AF-49B4-8894-516BD767CFD0}"/>
    <hyperlink ref="D215:D221" location="'Exposure to credit risk'!A1" display="Exposure to credit risk" xr:uid="{D33C0062-5929-4590-8DAD-1509229CB8B0}"/>
    <hyperlink ref="D223" location="'Exposure to credit risk'!A1" display="Exposure to credit risk" xr:uid="{F4105F0B-7443-4DC6-B52C-D6A6F41CEDE7}"/>
    <hyperlink ref="D224:D230" location="'Exposure to credit risk'!A1" display="Exposure to credit risk" xr:uid="{AF345F74-DE82-4075-846C-47C6C001B286}"/>
    <hyperlink ref="D241" location="'Financial Assets past due'!A1" display="Financial Assets past due" xr:uid="{9E0E8535-64BD-47F2-9BC6-B64AA8D70113}"/>
    <hyperlink ref="D242:D248" location="'Financial Assets past due'!A1" display="Financial Assets past due" xr:uid="{D4733C11-4F3B-4978-B6CE-C7790F772A74}"/>
    <hyperlink ref="D250" location="'Financial Assets past due'!A1" display="Financial Assets past due" xr:uid="{A655BF62-D08B-4430-AA4A-95B59A1AE86E}"/>
    <hyperlink ref="D251:D257" location="'Financial Assets past due'!A1" display="Financial Assets past due" xr:uid="{4F553583-9BCC-4587-AE70-AE9ABF733BBA}"/>
    <hyperlink ref="D259" location="'Financial Assets past due'!A1" display="Financial Assets past due" xr:uid="{735FBF6F-56F8-422A-8F5B-F27641E8D86E}"/>
    <hyperlink ref="D260:D266" location="'Financial Assets past due'!A1" display="Financial Assets past due" xr:uid="{EAC8C1ED-43FF-4960-A9A0-F5390A0169A8}"/>
    <hyperlink ref="D268" location="'Financial Assets past due'!A1" display="Financial Assets past due" xr:uid="{BF2342A4-380D-4CB6-9D3D-BDA45FF8A1C3}"/>
    <hyperlink ref="D269:D275" location="'Financial Assets past due'!A1" display="Financial Assets past due" xr:uid="{F1C6D7C6-F8DB-4540-9CF1-716FC09F1EFD}"/>
    <hyperlink ref="D277" location="'Financial Assets past due'!A1" display="Financial Assets past due" xr:uid="{886F0E1E-2CDA-4D02-8841-FB5681F6B1FC}"/>
    <hyperlink ref="D278:D284" location="'Financial Assets past due'!A1" display="Financial Assets past due" xr:uid="{B53A4419-77FE-4759-B041-B44DC5317A1B}"/>
    <hyperlink ref="D295" location="'Financial Assets past due'!A1" display="Financial Assets past due" xr:uid="{871E6556-940B-431C-A0D9-B844F93BD307}"/>
    <hyperlink ref="D296:D302" location="'Financial Assets past due'!A1" display="Financial Assets past due" xr:uid="{0CD90F02-1D1E-490B-967A-B9013C4D580A}"/>
    <hyperlink ref="D304" location="'Financial Assets past due'!A1" display="Financial Assets past due" xr:uid="{560714DB-9308-46AF-BF73-7B11AC8A038F}"/>
    <hyperlink ref="D305:D311" location="'Financial Assets past due'!A1" display="Financial Assets past due" xr:uid="{DE4BEDFA-3CC4-49F6-A4B2-21758255AA83}"/>
    <hyperlink ref="D313" location="'Financial Assets past due'!A1" display="Financial Assets past due" xr:uid="{7848179B-CFB7-4B76-91AC-FB1648209292}"/>
    <hyperlink ref="D314:D320" location="'Financial Assets past due'!A1" display="Financial Assets past due" xr:uid="{E6B0E5AF-7E3F-49CD-80F5-3583210FBDB3}"/>
    <hyperlink ref="D322" location="'Financial Assets past due'!A1" display="Financial Assets past due" xr:uid="{6ACB95D9-1961-4D9C-A832-4557437036FB}"/>
    <hyperlink ref="D323:D329" location="'Financial Assets past due'!A1" display="Financial Assets past due" xr:uid="{050A6615-5DAB-490F-9891-82B7DFE2252B}"/>
    <hyperlink ref="D331" location="'Financial Assets past due'!A1" display="Financial Assets past due" xr:uid="{2A9D835B-6373-492B-BD55-2857468113A5}"/>
    <hyperlink ref="D332:D338" location="'Financial Assets past due'!A1" display="Financial Assets past due" xr:uid="{E0A7C6DF-4010-4EA8-A7B5-90FA97A56A4A}"/>
    <hyperlink ref="D340" location="'Financial Assets past due'!A1" display="Financial Assets past due" xr:uid="{3A87A7BB-53FB-4E44-881A-94D96C0AB563}"/>
    <hyperlink ref="D341:D347" location="'Financial Assets past due'!A1" display="Financial Assets past due" xr:uid="{1423087A-E1DB-4863-A2EE-D7AF0F24B060}"/>
    <hyperlink ref="D358" location="'Financial Assets past due'!A1" display="Financial Assets past due" xr:uid="{CDDB46FE-7A53-4B34-8138-2C8BA4099F8C}"/>
    <hyperlink ref="D359:D365" location="'Financial Assets past due'!A1" display="Financial Assets past due" xr:uid="{F07E7581-74E8-425C-809F-09038ACD67CB}"/>
    <hyperlink ref="D367" location="'Financial Assets past due'!A1" display="Financial Assets past due" xr:uid="{BB49F5E3-FD0E-45FD-958B-6F67229BE9E0}"/>
    <hyperlink ref="D368:D374" location="'Financial Assets past due'!A1" display="Financial Assets past due" xr:uid="{25D704C2-90A6-42BE-B824-9E20CC06ADC5}"/>
    <hyperlink ref="D376" location="'Balance Sheet'!A1" display="Balance Sheet - Assets" xr:uid="{EB2307F2-B704-4002-B9B1-A7C25C3CC62C}"/>
    <hyperlink ref="D377:D383" location="'Balance Sheet'!A1" display="Balance Sheet - Assets" xr:uid="{F862CB82-8936-45F9-B395-A6A7846971DB}"/>
    <hyperlink ref="D385" location="'Balance Sheet'!A1" display="Balance Sheet - Liabilities" xr:uid="{92079D72-F21E-4ACD-9413-31E5F8A562CA}"/>
    <hyperlink ref="D386:D392" location="'Balance Sheet'!A1" display="Balance Sheet - Liabilities" xr:uid="{3675BD3D-0103-4AAE-B9ED-2B3A4A31B2CF}"/>
    <hyperlink ref="D394" location="'Balance Sheet'!A1" display="Balance Sheet - Liabilities" xr:uid="{91860B68-64D1-47CB-8126-0BC9EFECECAB}"/>
    <hyperlink ref="D395:D401" location="'Balance Sheet'!A1" display="Balance Sheet - Liabilities" xr:uid="{756480C6-3B66-4884-93F5-781F887780DC}"/>
    <hyperlink ref="D403" location="'Balance Sheet'!A1" display="Balance Sheet - Liabilities" xr:uid="{61C0D973-A314-47FD-A1B3-08A0890DBF9D}"/>
    <hyperlink ref="D404:D410" location="'Balance Sheet'!A1" display="Balance Sheet - Liabilities" xr:uid="{EF0E7BDA-B3CA-4756-B8E8-1F5A00ACAB8B}"/>
    <hyperlink ref="D412" location="'Balance Sheet'!A1" display="Balance Sheet - Liabilities" xr:uid="{E1C5A161-E053-42F8-B9A7-A05EE1E08087}"/>
    <hyperlink ref="D413:D419" location="'Balance Sheet'!A1" display="Balance Sheet - Liabilities" xr:uid="{ADA63864-73A5-447E-A790-BEEEA9C4DA81}"/>
    <hyperlink ref="D421" location="' Financial Investments (FI)'!A1" display="Financial Investments (FI)" xr:uid="{923FB4F0-0C7E-4FBB-B176-6EC3BACF6ADC}"/>
    <hyperlink ref="K7:K14" location="'Analysis of underwriting re'!A1" display="Analysis of underwriting results" xr:uid="{FB272578-CD7C-40BD-89F2-254AA298281A}"/>
    <hyperlink ref="K16" location="'Net operating expenses'!A1" display="Net operating expenses" xr:uid="{77AFAEE5-7532-454F-9980-9201897532C1}"/>
    <hyperlink ref="K17:K23" location="'Net operating expenses'!A1" display="Net operating expenses" xr:uid="{11F64820-6E00-4731-9388-B4DC6C2D93C9}"/>
    <hyperlink ref="K25" location="'Investment return'!A1" display="Investment return" xr:uid="{8137422F-38F0-4227-8412-768CB7D0DFC4}"/>
    <hyperlink ref="K26:K32" location="'Investment return'!A1" display="Investment return" xr:uid="{7B4141C9-F893-4ABC-8E2F-C1559BA79FFA}"/>
    <hyperlink ref="K34" location="'Statement of Change in members '!A1" display="Statement of Change in members" xr:uid="{8124F346-5579-4E64-9668-BBA42AFA04A2}"/>
    <hyperlink ref="K35:K41" location="'Statement of Change in members '!A1" display="Statement of Change in members" xr:uid="{C4F8F08B-536D-489D-B3FE-00455516E480}"/>
    <hyperlink ref="K43" location="'Statement of Change in members '!A1" display="Statement of Change in members" xr:uid="{53DCDD9B-1AD8-4250-B255-4F909CD38A68}"/>
    <hyperlink ref="K44:K50" location="'Statement of Change in members '!A1" display="Statement of Change in members" xr:uid="{676F5D5F-35F6-4590-A8FA-DFAF03FB003C}"/>
    <hyperlink ref="K70" location="'Financial Assets past due'!A1" display="Financial Assets past due" xr:uid="{8FE5D657-2AA8-4772-97CF-8E50CEB82C88}"/>
    <hyperlink ref="K71:K72" location="'Financial Assets past due'!A1" display="Financial Assets past due" xr:uid="{3EABE060-1D30-4165-823F-9878B09999C7}"/>
    <hyperlink ref="K73" location="'Financial Assets past due'!A1" display="Financial Assets past due" xr:uid="{1043E59C-7308-4999-9FC8-E7BF4CCAA200}"/>
    <hyperlink ref="K76" location="'Financial Assets past due'!A1" display="Financial Assets past due" xr:uid="{CA948368-BF0D-43F2-B81E-52FDE4B96019}"/>
    <hyperlink ref="K74:K75" location="'Financial Assets past due'!A1" display="Financial Assets past due" xr:uid="{5487B098-8AA1-41BA-9768-6F33C6AAA134}"/>
    <hyperlink ref="K77" location="'Financial Assets past due'!A1" display="Financial Assets past due" xr:uid="{E20F45B9-80B6-49F6-9C76-D6AA3FE6CCA6}"/>
    <hyperlink ref="K79" location="'Financial Assets past due'!A1" display="Financial Assets past due" xr:uid="{76EAE96D-F104-4557-91BA-03FD8C4EB308}"/>
    <hyperlink ref="K80:K81" location="'Financial Assets past due'!A1" display="Financial Assets past due" xr:uid="{CCA1AACE-A64B-4513-941A-6AF7BFDEECFC}"/>
    <hyperlink ref="K82" location="'Financial Assets past due'!A1" display="Financial Assets past due" xr:uid="{91F8A7F6-CA04-42D9-B052-4D755FC4C3CA}"/>
    <hyperlink ref="K85" location="'Financial Assets past due'!A1" display="Financial Assets past due" xr:uid="{641C1B0E-174C-427F-BDBA-9F67277F3C0C}"/>
    <hyperlink ref="K83:K84" location="'Financial Assets past due'!A1" display="Financial Assets past due" xr:uid="{F29DE02A-418A-4995-AD6B-45ED69B74816}"/>
    <hyperlink ref="K86" location="'Financial Assets past due'!A1" display="Financial Assets past due" xr:uid="{07AD5CBA-C72F-407F-AC62-1EB5D09BB5DD}"/>
    <hyperlink ref="K88" location="'Geographical split of gross '!A1" display="Geographical split of gross" xr:uid="{92B7FFC0-7C28-47F5-8AFC-B938CDF49D56}"/>
    <hyperlink ref="K89:K95" location="'Geographical split of gross '!A1" display="Geographical split of gross" xr:uid="{5CCE0655-F923-4187-B1C1-2F9BC20DD78F}"/>
    <hyperlink ref="K106" location="'Financial Assets past due'!A1" display="Financial Assets past due" xr:uid="{DFAE8A1D-D887-4B30-813D-7A17BBE0DA2C}"/>
    <hyperlink ref="K107:K108" location="'Financial Assets past due'!A1" display="Financial Assets past due" xr:uid="{DEEC99FB-85E3-4F0F-8276-95D3DADA993A}"/>
    <hyperlink ref="K109" location="'Financial Assets past due'!A1" display="Financial Assets past due" xr:uid="{0B4CA15B-65BE-430D-843F-F1BCBAFC387E}"/>
    <hyperlink ref="K112" location="'Financial Assets past due'!A1" display="Financial Assets past due" xr:uid="{C4DD8447-9E67-4F0E-BDDE-9CA41BE0C52B}"/>
    <hyperlink ref="K110:K111" location="'Financial Assets past due'!A1" display="Financial Assets past due" xr:uid="{4647F4D7-8C71-441B-B439-26D70E4DBD60}"/>
    <hyperlink ref="K113" location="'Financial Assets past due'!A1" display="Financial Assets past due" xr:uid="{41849339-F479-4797-B2FC-A4FD846FA81E}"/>
    <hyperlink ref="K115" location="'Financial Assets past due'!A1" display="Financial Assets past due" xr:uid="{94C6CBF4-56C6-4E1A-9FC8-93CDA6D82BB7}"/>
    <hyperlink ref="K116:K117" location="'Financial Assets past due'!A1" display="Financial Assets past due" xr:uid="{C5DAA6F0-B994-4C69-9364-52C4419A834A}"/>
    <hyperlink ref="K118" location="'Financial Assets past due'!A1" display="Financial Assets past due" xr:uid="{5130B8CD-5276-4FE3-8958-47BE9DADBA83}"/>
    <hyperlink ref="K121" location="'Financial Assets past due'!A1" display="Financial Assets past due" xr:uid="{B67BBCF8-A981-4F60-9C12-C59E9D878B60}"/>
    <hyperlink ref="K119:K120" location="'Financial Assets past due'!A1" display="Financial Assets past due" xr:uid="{0471E79A-4A2E-498F-8687-383BC838E707}"/>
    <hyperlink ref="K122" location="'Financial Assets past due'!A1" display="Financial Assets past due" xr:uid="{5C469539-5B8F-45ED-820B-EBF2B729D2E6}"/>
    <hyperlink ref="K124" location="'Financial Assets past due'!A1" display="Financial Assets past due" xr:uid="{8F0F1D5C-CE63-4BC8-9F55-C579EB5F1210}"/>
    <hyperlink ref="K125:K126" location="'Financial Assets past due'!A1" display="Financial Assets past due" xr:uid="{6DE27162-B174-4853-A8DE-FA020EEE84BD}"/>
    <hyperlink ref="K127" location="'Financial Assets past due'!A1" display="Financial Assets past due" xr:uid="{D1344D9F-0AE2-46EA-94AC-3FED5FAD3F2E}"/>
    <hyperlink ref="K130" location="'Financial Assets past due'!A1" display="Financial Assets past due" xr:uid="{243B20B4-60F3-4E98-8304-CBC2E60627E6}"/>
    <hyperlink ref="K128:K129" location="'Financial Assets past due'!A1" display="Financial Assets past due" xr:uid="{4857FC9E-D5AC-4246-93C7-C37E566A6CAC}"/>
    <hyperlink ref="K131" location="'Financial Assets past due'!A1" display="Financial Assets past due" xr:uid="{CCF733A6-FAF2-40F2-AB04-906817D8ED30}"/>
    <hyperlink ref="K133" location="'Financial Assets past due'!A1" display="Financial Assets past due" xr:uid="{94DDC7C3-5EB5-4B05-A4B9-38B47B26A2F9}"/>
    <hyperlink ref="K134:K135" location="'Financial Assets past due'!A1" display="Financial Assets past due" xr:uid="{EAEBA466-2FA2-4587-8736-05461E854F91}"/>
    <hyperlink ref="K136" location="'Financial Assets past due'!A1" display="Financial Assets past due" xr:uid="{8315EB28-E2DD-4DC6-8564-28F121F85BDF}"/>
    <hyperlink ref="K139" location="'Financial Assets past due'!A1" display="Financial Assets past due" xr:uid="{5815EBFD-A200-46D2-84DA-86A00A9CC090}"/>
    <hyperlink ref="K137:K138" location="'Financial Assets past due'!A1" display="Financial Assets past due" xr:uid="{7AF67C40-3608-4671-B261-E33D9FC424D1}"/>
    <hyperlink ref="K140" location="'Financial Assets past due'!A1" display="Financial Assets past due" xr:uid="{F9EE66D9-C4F3-4A95-BD40-6C65773D5A31}"/>
    <hyperlink ref="K142" location="'Financial Assets past due'!A1" display="Financial Assets past due" xr:uid="{46262EB5-7BD1-4B2B-8B41-86DC5CADFD9C}"/>
    <hyperlink ref="K143:K144" location="'Financial Assets past due'!A1" display="Financial Assets past due" xr:uid="{D085B5B3-00C8-40C3-90FD-C7C016B29A99}"/>
    <hyperlink ref="K145" location="'Financial Assets past due'!A1" display="Financial Assets past due" xr:uid="{FFBCA23D-F205-42AF-9F2D-FB7E0E677469}"/>
    <hyperlink ref="K148" location="'Financial Assets past due'!A1" display="Financial Assets past due" xr:uid="{54432269-315B-4374-8756-FCBE8B0B832B}"/>
    <hyperlink ref="K146:K147" location="'Financial Assets past due'!A1" display="Financial Assets past due" xr:uid="{442D0F9D-8109-4634-BDD2-17F3225AC7AE}"/>
    <hyperlink ref="K149" location="'Financial Assets past due'!A1" display="Financial Assets past due" xr:uid="{D703A11C-26F7-4C7D-A3CB-245828B070DF}"/>
    <hyperlink ref="K151" location="'Financial Assets past due'!A1" display="Financial Assets past due" xr:uid="{FD4917C1-E44C-4200-BC86-9730CB1AEE5F}"/>
    <hyperlink ref="K152:K153" location="'Financial Assets past due'!A1" display="Financial Assets past due" xr:uid="{471A6328-576C-42E5-99CF-67B789BEA253}"/>
    <hyperlink ref="K154" location="'Financial Assets past due'!A1" display="Financial Assets past due" xr:uid="{C4AF3020-B8FD-47E8-B721-7583F689B7D5}"/>
    <hyperlink ref="K157" location="'Financial Assets past due'!A1" display="Financial Assets past due" xr:uid="{AC22C864-9992-4C67-B195-2E08260BAB53}"/>
    <hyperlink ref="K155:K156" location="'Financial Assets past due'!A1" display="Financial Assets past due" xr:uid="{6F279C92-2C6C-4634-8551-40400ECFE02F}"/>
    <hyperlink ref="K158" location="'Financial Assets past due'!A1" display="Financial Assets past due" xr:uid="{552E6858-C43B-4EB1-A429-39F2D49A39F1}"/>
    <hyperlink ref="K178" location="'Financial Assets past due'!A1" display="Financial Assets past due" xr:uid="{3A347FB0-E35C-4493-8075-61B4F3B9AA00}"/>
    <hyperlink ref="K179:K180" location="'Financial Assets past due'!A1" display="Financial Assets past due" xr:uid="{09EC8D61-7C24-4DAB-A82A-5E1EC68F84FC}"/>
    <hyperlink ref="K181" location="'Financial Assets past due'!A1" display="Financial Assets past due" xr:uid="{DB89BB50-411D-48CF-A3FC-BAC72D42F4D9}"/>
    <hyperlink ref="K184" location="'Financial Assets past due'!A1" display="Financial Assets past due" xr:uid="{998090B5-AB06-48DA-82C0-9B15E10DF687}"/>
    <hyperlink ref="K182:K183" location="'Financial Assets past due'!A1" display="Financial Assets past due" xr:uid="{9390155F-F5FA-46CD-92EA-C36407AA9131}"/>
    <hyperlink ref="K185" location="'Financial Assets past due'!A1" display="Financial Assets past due" xr:uid="{52D8A3C1-5BD6-4EC7-9D2C-C1A3BEFB9EB3}"/>
    <hyperlink ref="K187" location="'Financial Assets past due'!A1" display="Financial Assets past due" xr:uid="{CAF3CE21-E6D8-4069-9C54-7994DEB04C24}"/>
    <hyperlink ref="K188:K189" location="'Financial Assets past due'!A1" display="Financial Assets past due" xr:uid="{9409F0D3-81D4-4497-B8E7-F12D73F4DD0F}"/>
    <hyperlink ref="K190" location="'Financial Assets past due'!A1" display="Financial Assets past due" xr:uid="{B53D5DF5-70CA-4ABC-8BA1-85B13EB95873}"/>
    <hyperlink ref="K193" location="'Financial Assets past due'!A1" display="Financial Assets past due" xr:uid="{AE8953CF-AF53-4749-9512-A23DCE4A4A83}"/>
    <hyperlink ref="K191:K192" location="'Financial Assets past due'!A1" display="Financial Assets past due" xr:uid="{1E4B25EA-2097-4324-9D28-3DB4E8FD3D9A}"/>
    <hyperlink ref="K194" location="'Financial Assets past due'!A1" display="Financial Assets past due" xr:uid="{441F7A56-EB71-4181-B1ED-22711685D1D9}"/>
    <hyperlink ref="K196" location="'Financial Assets past due'!A1" display="Financial Assets past due" xr:uid="{17311DB5-C79C-41E3-8F9C-A96A3D9E9321}"/>
    <hyperlink ref="K197:K198" location="'Financial Assets past due'!A1" display="Financial Assets past due" xr:uid="{B68515E3-A5F7-43AC-B392-D2D242B20AD7}"/>
    <hyperlink ref="K199" location="'Financial Assets past due'!A1" display="Financial Assets past due" xr:uid="{67293AEA-C2D0-4C44-8C80-8792CDE2176B}"/>
    <hyperlink ref="K202" location="'Financial Assets past due'!A1" display="Financial Assets past due" xr:uid="{2E68B5C5-6572-4545-9091-FBEF4CE82136}"/>
    <hyperlink ref="K200:K201" location="'Financial Assets past due'!A1" display="Financial Assets past due" xr:uid="{026E4738-39D1-47C6-97E2-CE7FFC79AAC2}"/>
    <hyperlink ref="K203" location="'Financial Assets past due'!A1" display="Financial Assets past due" xr:uid="{727B2CEF-9C08-4E4E-BED6-C1A9FF48661B}"/>
    <hyperlink ref="K214" location="'Financial Assets past due'!A1" display="Financial Assets past due" xr:uid="{DFE4FEA6-4D98-45ED-904E-EF6269B5D6D4}"/>
    <hyperlink ref="K215:K216" location="'Financial Assets past due'!A1" display="Financial Assets past due" xr:uid="{873585C9-CC36-46C5-9E17-2E1A1334ACFF}"/>
    <hyperlink ref="K217" location="'Financial Assets past due'!A1" display="Financial Assets past due" xr:uid="{4C30AE13-41F7-40C1-A51D-BB51C398C039}"/>
    <hyperlink ref="K220" location="'Financial Assets past due'!A1" display="Financial Assets past due" xr:uid="{AE9607E7-DCC0-47F4-9BE1-0D488DD9B334}"/>
    <hyperlink ref="K218:K219" location="'Financial Assets past due'!A1" display="Financial Assets past due" xr:uid="{104E70D0-4002-4490-9213-D8374B7CFFF3}"/>
    <hyperlink ref="K221" location="'Financial Assets past due'!A1" display="Financial Assets past due" xr:uid="{CAD90516-E32B-4586-9E71-5C5F979C6192}"/>
    <hyperlink ref="K223" location="'Financial Assets past due'!A1" display="Financial Assets past due" xr:uid="{1FD2E9A1-AB33-486E-AF38-37338707BE45}"/>
    <hyperlink ref="K224:K225" location="'Financial Assets past due'!A1" display="Financial Assets past due" xr:uid="{8F5C38BC-F4B0-430A-8C6B-01F90D715934}"/>
    <hyperlink ref="K226" location="'Financial Assets past due'!A1" display="Financial Assets past due" xr:uid="{104D72C8-861A-4A97-80F5-FFE3AC99F3F3}"/>
    <hyperlink ref="K229" location="'Financial Assets past due'!A1" display="Financial Assets past due" xr:uid="{CE5139CD-CCE5-4424-BC2F-F396A64D8818}"/>
    <hyperlink ref="K227:K228" location="'Financial Assets past due'!A1" display="Financial Assets past due" xr:uid="{2ED6F181-BF4D-40E5-9CDB-F08DA2E93D9C}"/>
    <hyperlink ref="K230" location="'Financial Assets past due'!A1" display="Financial Assets past due" xr:uid="{795831CA-D903-49C8-997E-0CC3E7D4208C}"/>
    <hyperlink ref="K241" location="'Age analysis of past due no imp'!A1" display="Age analysis of past due but no imp" xr:uid="{E3B343FD-6E18-4537-BCC6-8927CE332407}"/>
    <hyperlink ref="K242:K248" location="'Age analysis of past due no imp'!A1" display="Age analysis of past due but no imp" xr:uid="{118D8AA6-FBAB-4549-A893-DA673DD73DD2}"/>
    <hyperlink ref="K250" location="'Age analysis of past due no imp'!A1" display="Age analysis of past due but no imp" xr:uid="{BF43806B-8420-4631-97FA-BF96C450D1CD}"/>
    <hyperlink ref="K251:K257" location="'Age analysis of past due no imp'!A1" display="Age analysis of past due but no imp" xr:uid="{BC7B32A9-BDE4-430C-AF39-2A00203F1670}"/>
    <hyperlink ref="K259" location="'Age analysis of past due no imp'!A1" display="Age analysis of past due but no imp" xr:uid="{8A0E4E1B-D6BB-4969-8D24-8923167F93C6}"/>
    <hyperlink ref="K260:K266" location="'Age analysis of past due no imp'!A1" display="Age analysis of past due but no imp" xr:uid="{5E49CC91-6765-4485-A53A-52EBD3AFEF68}"/>
    <hyperlink ref="K268" location="'Age analysis of past due no imp'!A1" display="Age analysis of past due but no imp" xr:uid="{BAB64688-21C0-4442-B72C-DBD72C3BB22A}"/>
    <hyperlink ref="K269:K275" location="'Age analysis of past due no imp'!A1" display="Age analysis of past due but no imp" xr:uid="{C4A8DED2-6944-451D-96E3-C33A08B72A44}"/>
    <hyperlink ref="K277" location="'Age analysis of past due no imp'!A1" display="Age analysis of past due but no imp" xr:uid="{55804B46-F400-4398-8972-08DFED0904C9}"/>
    <hyperlink ref="K278:K284" location="'Age analysis of past due no imp'!A1" display="Age analysis of past due but no imp" xr:uid="{35FC35AE-415B-4835-8811-BAE59BD0766B}"/>
    <hyperlink ref="K295" location="'Age analysis of past due no imp'!A1" display="Age analysis of past due but no imp" xr:uid="{12357E77-2DB2-4767-AEC4-D7B24F33FCD4}"/>
    <hyperlink ref="K296:K302" location="'Age analysis of past due no imp'!A1" display="Age analysis of past due but no imp" xr:uid="{1533B8D7-B670-4702-BE7F-41725AA28DBC}"/>
    <hyperlink ref="K304" location="'Age analysis of past due no imp'!A1" display="Age analysis of past due but no imp" xr:uid="{DC980391-1EBF-4E89-9CB7-7AB8AA0FA9AF}"/>
    <hyperlink ref="K305:K311" location="'Age analysis of past due no imp'!A1" display="Age analysis of past due but no imp" xr:uid="{25A26A4E-8C52-4367-8A0C-7C2C72A8E4C9}"/>
    <hyperlink ref="K313" location="'Age analysis of past due no imp'!A1" display="Age analysis of past due but no imp" xr:uid="{4289995D-2927-4392-BF20-143BDAD3B364}"/>
    <hyperlink ref="K314:K320" location="'Age analysis of past due no imp'!A1" display="Age analysis of past due but no imp" xr:uid="{3E2CDD56-22D1-459B-92A3-8472AC72C545}"/>
    <hyperlink ref="K322" location="'Age analysis of past due no imp'!A1" display="Age analysis of past due but no imp" xr:uid="{AC0F88EC-5E86-421E-A583-1FC33E905FE3}"/>
    <hyperlink ref="K323:K329" location="'Age analysis of past due no imp'!A1" display="Age analysis of past due but no imp" xr:uid="{AA410FE0-A8CF-4515-AC1E-CCD50AC022F5}"/>
    <hyperlink ref="K331" location="'Age analysis of past due no imp'!A1" display="Age analysis of past due but no imp" xr:uid="{B3C65E7D-97DE-4581-876F-E4C55961855D}"/>
    <hyperlink ref="K332:K338" location="'Age analysis of past due no imp'!A1" display="Age analysis of past due but no imp" xr:uid="{D2E2B65D-3171-4B3D-9C2D-2F7A22B9455B}"/>
    <hyperlink ref="K340" location="'Age analysis of past due no imp'!A1" display="Age analysis of past due but no imp" xr:uid="{43CC621B-81C1-461F-8244-9C3C57EF21CE}"/>
    <hyperlink ref="K341:K347" location="'Age analysis of past due no imp'!A1" display="Age analysis of past due but no imp" xr:uid="{014A0AB4-A4EB-42D4-A52D-B477E96DD44B}"/>
    <hyperlink ref="K358" location="'Age analysis of past due no imp'!A1" display="Age analysis of past due but no imp" xr:uid="{F5FAA278-360D-4DA0-8845-0C8C133CE7E5}"/>
    <hyperlink ref="K359:K365" location="'Age analysis of past due no imp'!A1" display="Age analysis of past due but no imp" xr:uid="{9577D425-44E3-489C-BCE1-E958F48F4707}"/>
    <hyperlink ref="K367" location="'Age analysis of past due no imp'!A1" display="Age analysis of past due but no imp" xr:uid="{0F750511-14A4-403E-8A1E-0BDE99260E48}"/>
    <hyperlink ref="K368:K374" location="'Age analysis of past due no imp'!A1" display="Age analysis of past due but no imp" xr:uid="{536B6159-84B9-498A-8803-002336009A84}"/>
    <hyperlink ref="K376" location="'Currency risk'!A1" display="Currency risk" xr:uid="{44774995-76BD-4735-A445-D8AE1AD798B2}"/>
    <hyperlink ref="K377:K383" location="'Currency risk'!A1" display="Currency risk" xr:uid="{40BBEA32-9EC7-40C7-8A5A-5D7010CC5CF9}"/>
    <hyperlink ref="K385" location="'Currency risk'!A1" display="Currency risk" xr:uid="{F9EE21D4-48C3-405F-9471-5AA7E783F120}"/>
    <hyperlink ref="K386:K392" location="'Currency risk'!A1" display="Currency risk" xr:uid="{D090467C-DC93-4254-A0A2-C99068F5EF27}"/>
    <hyperlink ref="K394" location="'Currency risk'!A1" display="Currency risk" xr:uid="{8FB75F5E-4258-43FC-A758-E2A3C20D740D}"/>
    <hyperlink ref="K395:K401" location="'Currency risk'!A1" display="Currency risk" xr:uid="{2F9E355C-3994-449E-A6B1-3028301132C6}"/>
    <hyperlink ref="K403" location="'Currency risk'!A1" display="Currency risk" xr:uid="{E80C9FD1-89BD-4254-A6FF-2BA8563036C5}"/>
    <hyperlink ref="K404:K410" location="'Currency risk'!A1" display="Currency risk" xr:uid="{C4218891-250D-4386-97EB-397DAB66F8E4}"/>
    <hyperlink ref="K412" location="'Currency risk'!A1" display="Currency risk" xr:uid="{53F7B3BA-DA60-4E5C-BC78-3E8795D5C29B}"/>
    <hyperlink ref="K413:K419" location="'Currency risk'!A1" display="Currency risk" xr:uid="{795164C9-FAE7-4D30-B584-1FE9FE69D3BD}"/>
    <hyperlink ref="K421" location="'Assets by FV hierarchy class'!A1" display="Assets by FV hierarchy class" xr:uid="{D5A0AF20-F9EF-459E-A6B6-38A5F8B3A5AF}"/>
    <hyperlink ref="K422:K428" location="'Assets by FV hierarchy class'!A1" display="Assets by FV hierarchy class" xr:uid="{6A15E0B4-C567-4D85-8794-A8DF3F527EF8}"/>
    <hyperlink ref="K430" location="'Assets by FV hierarchy class'!A1" display="Assets by FV hierarchy class" xr:uid="{28C1F85C-0AC7-4490-869B-189F14412F8F}"/>
    <hyperlink ref="K431:K437" location="'Assets by FV hierarchy class'!A1" display="Assets by FV hierarchy class" xr:uid="{F929A436-10F1-4038-9866-D95AF056599A}"/>
    <hyperlink ref="K439" location="'Assets by FV hierarchy class'!A1" display="Assets by FV hierarchy class" xr:uid="{D2D3A586-C56D-473B-A5A0-2959CF73054F}"/>
    <hyperlink ref="K440:K446" location="'Assets by FV hierarchy class'!A1" display="Assets by FV hierarchy class" xr:uid="{910ABF6C-5A9E-4961-8335-1480BB3A03EB}"/>
    <hyperlink ref="K448" location="'Assets by FV hierarchy class'!A1" display="Assets by FV hierarchy class" xr:uid="{2F07F7D9-58F6-4402-A1E0-8C1B72E90824}"/>
    <hyperlink ref="K449:K455" location="'Assets by FV hierarchy class'!A1" display="Assets by FV hierarchy class" xr:uid="{F0901DD3-A113-47A1-8EA4-6673D860C902}"/>
    <hyperlink ref="K457" location="'Assets by FV hierarchy class'!A1" display="Assets by FV hierarchy class" xr:uid="{C5745AB0-604B-48B8-AB7A-14ABD0E8D700}"/>
    <hyperlink ref="K458:K464" location="'Assets by FV hierarchy class'!A1" display="Assets by FV hierarchy class" xr:uid="{2485E628-AF03-49E7-B4A1-4B4BE6BD9BFC}"/>
    <hyperlink ref="K466" location="'Assets by FV hierarchy class'!A1" display="Assets by FV hierarchy class" xr:uid="{990968B4-52C4-4EAD-8F33-1F33376059DE}"/>
    <hyperlink ref="K467:K473" location="'Assets by FV hierarchy class'!A1" display="Assets by FV hierarchy class" xr:uid="{BE38CB0D-3CE7-42C5-8C68-2A331D65D7C5}"/>
    <hyperlink ref="K475" location="'Assets by FV hierarchy class'!A1" display="Assets by FV hierarchy class" xr:uid="{3768E0A8-FF57-4C93-A57E-3611D5D64302}"/>
    <hyperlink ref="K476:K482" location="'Assets by FV hierarchy class'!A1" display="Assets by FV hierarchy class" xr:uid="{2DD3A413-45DE-45DC-BE2A-054EED8ED1A3}"/>
    <hyperlink ref="K484" location="'Assets by FV hierarchy class'!A1" display="Assets by FV hierarchy class" xr:uid="{8F1C5EFB-99E5-435A-B740-311F131453C7}"/>
    <hyperlink ref="K485:K491" location="'Assets by FV hierarchy class'!A1" display="Assets by FV hierarchy class" xr:uid="{E6F66F8A-3B6F-4583-9D8E-ABC5AFFEFA21}"/>
    <hyperlink ref="K493" location="'Assets by FV hierarchy class'!A1" display="Assets by FV hierarchy class" xr:uid="{EAF7CD39-DD75-46DB-A3F6-55477EE5EAF2}"/>
    <hyperlink ref="K494:K500" location="'Assets by FV hierarchy class'!A1" display="Assets by FV hierarchy class" xr:uid="{34A5D489-284D-4BE7-9B22-0C62323CE958}"/>
    <hyperlink ref="D97" location="'Exposure to credit risk'!A1" display="Exposure to credit risk" xr:uid="{F7B27AE4-84D1-474E-9FCC-8486653A09B0}"/>
    <hyperlink ref="D98:D104" location="'Exposure to credit risk'!A1" display="Exposure to credit risk" xr:uid="{7FA05A30-A4FB-4A71-948B-3F4734FC25F4}"/>
    <hyperlink ref="K97" location="'Financial Assets past due'!A1" display="Financial Assets past due" xr:uid="{A59BBDBE-0333-4EFA-82B4-8ED5F8AC011D}"/>
    <hyperlink ref="K98:K99" location="'Financial Assets past due'!A1" display="Financial Assets past due" xr:uid="{2AD38DAD-110F-47D1-ACB5-DA621814EE74}"/>
    <hyperlink ref="K100" location="'Financial Assets past due'!A1" display="Financial Assets past due" xr:uid="{8D8BDB58-1907-4A5C-BB33-83430F044949}"/>
    <hyperlink ref="K103" location="'Financial Assets past due'!A1" display="Financial Assets past due" xr:uid="{217F7B8A-1FCC-4919-A832-BB150C1FC815}"/>
    <hyperlink ref="K101:K102" location="'Financial Assets past due'!A1" display="Financial Assets past due" xr:uid="{08C57D39-F4AD-42C9-9E1D-6173A89E3BBD}"/>
    <hyperlink ref="K104" location="'Financial Assets past due'!A1" display="Financial Assets past due" xr:uid="{993AE72F-6075-40DB-9C9C-1A64C230E042}"/>
    <hyperlink ref="D160" location="'Exposure to credit risk'!A1" display="Exposure to credit risk" xr:uid="{F748AD4B-CE1F-4C66-B2A9-121616626D4D}"/>
    <hyperlink ref="D161:D167" location="'Exposure to credit risk'!A1" display="Exposure to credit risk" xr:uid="{D0B68CFE-7C5D-44E1-89BB-D650E5CA1A6F}"/>
    <hyperlink ref="K160" location="'Financial Assets past due'!A1" display="Financial Assets past due" xr:uid="{0A2C0009-791B-4137-BC99-BE0B916570D5}"/>
    <hyperlink ref="K161:K162" location="'Financial Assets past due'!A1" display="Financial Assets past due" xr:uid="{D9DCEB27-D986-481D-B104-977C28D34865}"/>
    <hyperlink ref="K163" location="'Financial Assets past due'!A1" display="Financial Assets past due" xr:uid="{A9165770-F6EC-491C-B7BA-4C4CD44B0EA4}"/>
    <hyperlink ref="K166" location="'Financial Assets past due'!A1" display="Financial Assets past due" xr:uid="{B2E41C2F-1C2E-427D-A22F-6E4465EFD788}"/>
    <hyperlink ref="K164:K165" location="'Financial Assets past due'!A1" display="Financial Assets past due" xr:uid="{C4A4DE94-E664-4D73-8AC7-399097BEDE14}"/>
    <hyperlink ref="K167" location="'Financial Assets past due'!A1" display="Financial Assets past due" xr:uid="{E3C85889-9406-4ED8-A931-8BACCBE1CFC8}"/>
    <hyperlink ref="D169" location="'Exposure to credit risk'!A1" display="Exposure to credit risk" xr:uid="{073F4E30-6E92-49E2-A7CF-AF1D96D48032}"/>
    <hyperlink ref="D170:D176" location="'Exposure to credit risk'!A1" display="Exposure to credit risk" xr:uid="{ECB7BE22-C6DB-479B-89C8-21B158D2338B}"/>
    <hyperlink ref="K169" location="'Financial Assets past due'!A1" display="Financial Assets past due" xr:uid="{DC3F56CB-E85E-4748-B2BE-C126C9267F34}"/>
    <hyperlink ref="K170:K171" location="'Financial Assets past due'!A1" display="Financial Assets past due" xr:uid="{944F368F-A3B6-4161-A25A-6BB9364E077D}"/>
    <hyperlink ref="K172" location="'Financial Assets past due'!A1" display="Financial Assets past due" xr:uid="{C8D21395-F932-415F-9D57-A7D19CDF3ACC}"/>
    <hyperlink ref="K175" location="'Financial Assets past due'!A1" display="Financial Assets past due" xr:uid="{98B4E18A-8111-48B1-A348-3864F872C87C}"/>
    <hyperlink ref="K173:K174" location="'Financial Assets past due'!A1" display="Financial Assets past due" xr:uid="{B03312DE-5673-478F-87F2-030AC95BEF78}"/>
    <hyperlink ref="K176" location="'Financial Assets past due'!A1" display="Financial Assets past due" xr:uid="{62CD978C-BFE2-49DC-A70D-E605D05E0FEA}"/>
    <hyperlink ref="D232" location="'Financial Assets past due'!A1" display="Financial Assets past due" xr:uid="{953B49C7-295F-4916-B065-0E686EFA1445}"/>
    <hyperlink ref="D233:D239" location="'Financial Assets past due'!A1" display="Financial Assets past due" xr:uid="{1853AB82-84BA-486A-B781-B87A3F8209DB}"/>
    <hyperlink ref="K232" location="'Age analysis of past due no imp'!A1" display="Age analysis of past due but no imp" xr:uid="{6677DC89-9C99-4405-AFEC-C50847ADDA73}"/>
    <hyperlink ref="K233:K239" location="'Age analysis of past due no imp'!A1" display="Age analysis of past due but no imp" xr:uid="{41156BAB-6B4F-4F43-8CA1-8A41C1024340}"/>
    <hyperlink ref="D422:D428" location="' Financial Investments (FI)'!A1" display="Financial Investments (FI)" xr:uid="{73FAB989-F78B-449F-A2A5-F04A8BE397E1}"/>
    <hyperlink ref="D430:D437" location="' Financial Investments (FI)'!A1" display="Financial Investments (FI)" xr:uid="{948BA19C-9ADA-44CC-8C1B-76A334F6046E}"/>
    <hyperlink ref="D439:D446" location="' Financial Investments (FI)'!A1" display="Financial Investments (FI)" xr:uid="{3980AF06-9726-4DF8-8730-1D487C4C3C6D}"/>
    <hyperlink ref="D448:D455" location="' Financial Investments (FI)'!A1" display="Financial Investments (FI)" xr:uid="{EE32303E-13F5-4DDC-9561-A8B6DEB34272}"/>
    <hyperlink ref="D457:D464" location="' Financial Investments (FI)'!A1" display="Financial Investments (FI)" xr:uid="{3448D220-6E6B-4B5F-8953-FC881DA3F972}"/>
    <hyperlink ref="D466:D473" location="' Financial Investments (FI)'!A1" display="Financial Investments (FI)" xr:uid="{FB7B9225-6DA4-49D2-8798-32171D6474B2}"/>
    <hyperlink ref="D475:D482" location="' Financial Investments (FI)'!A1" display="Financial Investments (FI)" xr:uid="{D04194D3-4E85-4420-9144-D06F1C2B1EBF}"/>
    <hyperlink ref="D484:D491" location="' Financial Investments (FI)'!A1" display="Financial Investments (FI)" xr:uid="{E3AE86F9-3D21-4FF3-9004-C7CC19A0620C}"/>
    <hyperlink ref="D493:D500" location="' Financial Investments (FI)'!A1" display="Financial Investments (FI)" xr:uid="{FFD9616A-7C37-4676-8249-FDF6136835DC}"/>
    <hyperlink ref="D52" location="'Balance Sheet'!A1" display="Balance Sheet - Assets" xr:uid="{AD03DE1A-308B-4016-AB29-B088C4869809}"/>
    <hyperlink ref="D53:D59" location="'Balance Sheet'!A1" display="Balance Sheet - Assets" xr:uid="{89698AE2-5BFA-42A2-9D76-DD3244EA03E4}"/>
    <hyperlink ref="D61" location="'Balance Sheet'!A1" display="Balance Sheet - Assets" xr:uid="{798500EA-BE7A-40B2-B3A0-10178565BC41}"/>
    <hyperlink ref="D62:D68" location="'Balance Sheet'!A1" display="Balance Sheet - Assets" xr:uid="{81EECF5B-9B28-49A8-9588-CC74212C0BDE}"/>
    <hyperlink ref="K52" location="'Financial Assets past due'!A1" display="Financial Assets past due" xr:uid="{92299B53-895D-413D-9491-F6B5BB7E9282}"/>
    <hyperlink ref="K53:K54" location="'Financial Assets past due'!A1" display="Financial Assets past due" xr:uid="{13E37062-C6D2-47C8-B154-5E5BA4CCD6B3}"/>
    <hyperlink ref="K55" location="'Financial Assets past due'!A1" display="Financial Assets past due" xr:uid="{3125038B-7D11-489A-9677-ACB58BF53633}"/>
    <hyperlink ref="K58" location="'Financial Assets past due'!A1" display="Financial Assets past due" xr:uid="{2E3E163F-E27E-4912-AF61-CA6EDB478977}"/>
    <hyperlink ref="K56:K57" location="'Financial Assets past due'!A1" display="Financial Assets past due" xr:uid="{E4E9AECA-ED2E-4DEB-8A62-1B652F5DFB38}"/>
    <hyperlink ref="K59" location="'Financial Assets past due'!A1" display="Financial Assets past due" xr:uid="{B63E999A-D268-4A01-8309-09E9D887F330}"/>
    <hyperlink ref="K61" location="'Financial Assets past due'!A1" display="Financial Assets past due" xr:uid="{0EE6C2AE-D362-46BE-A0D8-88F5989E48FD}"/>
    <hyperlink ref="K62:K63" location="'Financial Assets past due'!A1" display="Financial Assets past due" xr:uid="{EFF1EB99-9D5B-447F-A47E-58A8E0EF8B67}"/>
    <hyperlink ref="K64" location="'Financial Assets past due'!A1" display="Financial Assets past due" xr:uid="{78FFA704-AA91-4CAC-8673-AE6348FBE489}"/>
    <hyperlink ref="K67" location="'Financial Assets past due'!A1" display="Financial Assets past due" xr:uid="{8473D39A-DFA2-41DA-8E9E-4D91EE72DFE7}"/>
    <hyperlink ref="K65:K66" location="'Financial Assets past due'!A1" display="Financial Assets past due" xr:uid="{82C81935-3F59-49B8-975D-44BB84F503DF}"/>
    <hyperlink ref="K68" location="'Financial Assets past due'!A1" display="Financial Assets past due" xr:uid="{8A7DF739-A8EF-4274-B8CB-6F88D1295034}"/>
    <hyperlink ref="D502" location="'Balance Sheet'!A1" display="Balance Sheet - Assets" xr:uid="{AA3BBDCD-2EEC-4B63-A0C4-EE3386A14AE3}"/>
    <hyperlink ref="D503:D509" location="'Balance Sheet'!A1" display="Balance Sheet - Assets" xr:uid="{CC3DC40E-65FF-4935-99F1-4CEF5177AEF3}"/>
    <hyperlink ref="K502" location="' Financial Investments (FI)'!A1" display="Financial Investments (FI)" xr:uid="{0493499B-D1EE-4C9A-9D94-E2F25064BA55}"/>
    <hyperlink ref="K503:K509" location="' Financial Investments (FI)'!A1" display="Financial Investments (FI)" xr:uid="{126CF48D-35BD-4B37-B6C1-33A0C9C2AA3F}"/>
    <hyperlink ref="D286" location="'Financial Assets past due'!A1" display="Financial Assets past due" xr:uid="{C9A41095-F756-4569-94EE-889C87C70156}"/>
    <hyperlink ref="D287:D293" location="'Financial Assets past due'!A1" display="Financial Assets past due" xr:uid="{53B1B800-4998-40CC-A92A-B468F4585E9A}"/>
    <hyperlink ref="K286" location="'Age analysis of past due no imp'!A1" display="Age analysis of past due but no imp" xr:uid="{1D39D3A6-67E7-4DA2-933A-E73981DDC5CF}"/>
    <hyperlink ref="K287:K293" location="'Age analysis of past due no imp'!A1" display="Age analysis of past due but no imp" xr:uid="{4F2AAF06-07BA-41E8-9B3E-6A7E2C25B726}"/>
    <hyperlink ref="D205" location="'Exposure to credit risk'!A1" display="Exposure to credit risk" xr:uid="{5DC7CA8F-4AC1-4D0A-AF5E-BEAF05E6C644}"/>
    <hyperlink ref="D206:D212" location="'Exposure to credit risk'!A1" display="Exposure to credit risk" xr:uid="{84410F69-951E-49B4-9663-5E79F7C367E5}"/>
    <hyperlink ref="K205" location="'Financial Assets past due'!A1" display="Financial Assets past due" xr:uid="{AA44F9D9-A935-4254-83D4-86148EAE3196}"/>
    <hyperlink ref="K206:K207" location="'Financial Assets past due'!A1" display="Financial Assets past due" xr:uid="{C54FFB38-E639-4873-A47C-DCD96941F18A}"/>
    <hyperlink ref="K208" location="'Financial Assets past due'!A1" display="Financial Assets past due" xr:uid="{35B9B371-E4A7-456F-8DB3-9E8E37C067C7}"/>
    <hyperlink ref="K211" location="'Financial Assets past due'!A1" display="Financial Assets past due" xr:uid="{3D02C90D-844E-45AF-BEC7-FD65F7CAB661}"/>
    <hyperlink ref="K209:K210" location="'Financial Assets past due'!A1" display="Financial Assets past due" xr:uid="{7DFAC92B-983D-4E8C-AA72-1B83ACF6DEF5}"/>
    <hyperlink ref="K212" location="'Financial Assets past due'!A1" display="Financial Assets past due" xr:uid="{3EE046D9-5DE0-41C5-81E0-7C72CFFEC499}"/>
    <hyperlink ref="D349" location="'Financial Assets past due'!A1" display="Financial Assets past due" xr:uid="{ECFD6EA6-114E-4739-A949-D680BE753E7A}"/>
    <hyperlink ref="D350:D356" location="'Financial Assets past due'!A1" display="Financial Assets past due" xr:uid="{2CC18B76-4791-4B6A-A988-DA031AFDCAD1}"/>
    <hyperlink ref="K349" location="'Age analysis of past due no imp'!A1" display="Age analysis of past due but no imp" xr:uid="{291EA8D4-08E5-4E50-822B-95FB8E4302A7}"/>
    <hyperlink ref="K350:K356" location="'Age analysis of past due no imp'!A1" display="Age analysis of past due but no imp" xr:uid="{D98ADA93-DA27-4790-BEF3-26B4E0193FE0}"/>
  </hyperlinks>
  <pageMargins left="0.7" right="0.7" top="0.75" bottom="0.75" header="0.3" footer="0.3"/>
  <pageSetup paperSize="9" scale="37" orientation="portrait" r:id="rId1"/>
  <headerFooter>
    <oddFooter>&amp;C_x000D_&amp;1#&amp;"Calibri"&amp;10&amp;K000000 Classification: Unclassified</oddFooter>
  </headerFooter>
  <rowBreaks count="2" manualBreakCount="2">
    <brk id="131" min="1" max="21" man="1"/>
    <brk id="248" min="1" max="21" man="1"/>
  </rowBreaks>
  <legacy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A50DBB7-A44B-4530-B7ED-A5B916EB4766}">
  <sheetPr codeName="Sheet12">
    <tabColor rgb="FFFFFF00"/>
  </sheetPr>
  <dimension ref="B1:W327"/>
  <sheetViews>
    <sheetView view="pageBreakPreview" zoomScale="90" zoomScaleNormal="100" zoomScaleSheetLayoutView="90" workbookViewId="0">
      <selection activeCell="AE17" sqref="AE17"/>
    </sheetView>
  </sheetViews>
  <sheetFormatPr defaultColWidth="8.7109375" defaultRowHeight="14.25" outlineLevelCol="2" x14ac:dyDescent="0.2"/>
  <cols>
    <col min="1" max="2" width="4.5703125" style="481" customWidth="1"/>
    <col min="3" max="3" width="1" style="481" customWidth="1"/>
    <col min="4" max="4" width="43.5703125" style="481" customWidth="1"/>
    <col min="5" max="5" width="38.7109375" style="481" hidden="1" customWidth="1" outlineLevel="2"/>
    <col min="6" max="6" width="18.7109375" style="481" hidden="1" customWidth="1" outlineLevel="2"/>
    <col min="7" max="7" width="6.7109375" style="481" customWidth="1" collapsed="1"/>
    <col min="8" max="8" width="6.7109375" style="481" customWidth="1"/>
    <col min="9" max="10" width="14.28515625" style="481" customWidth="1"/>
    <col min="11" max="11" width="27.7109375" style="481" bestFit="1" customWidth="1"/>
    <col min="12" max="12" width="39.7109375" style="481" hidden="1" customWidth="1" outlineLevel="1"/>
    <col min="13" max="13" width="22.5703125" style="481" hidden="1" customWidth="1" outlineLevel="1"/>
    <col min="14" max="14" width="6.7109375" style="481" customWidth="1" collapsed="1"/>
    <col min="15" max="15" width="6.7109375" style="481" customWidth="1"/>
    <col min="16" max="17" width="14.28515625" style="481" customWidth="1"/>
    <col min="18" max="19" width="8.7109375" style="481"/>
    <col min="20" max="21" width="8.7109375" style="481" hidden="1" customWidth="1" outlineLevel="1"/>
    <col min="22" max="22" width="6.5703125" style="481" hidden="1" customWidth="1" outlineLevel="1"/>
    <col min="23" max="23" width="8.7109375" style="481" collapsed="1"/>
    <col min="24" max="16384" width="8.7109375" style="481"/>
  </cols>
  <sheetData>
    <row r="1" spans="2:22" s="19" customFormat="1" x14ac:dyDescent="0.2">
      <c r="B1" s="716" t="s">
        <v>57</v>
      </c>
      <c r="C1" s="717"/>
      <c r="D1" s="717"/>
      <c r="E1" s="717"/>
      <c r="F1" s="480"/>
      <c r="G1" s="480"/>
      <c r="I1" s="480"/>
      <c r="J1" s="480"/>
    </row>
    <row r="2" spans="2:22" s="19" customFormat="1" x14ac:dyDescent="0.2">
      <c r="B2" s="717"/>
      <c r="C2" s="717"/>
      <c r="D2" s="717"/>
      <c r="E2" s="717"/>
      <c r="F2" s="480"/>
      <c r="G2" s="480"/>
      <c r="I2" s="480"/>
      <c r="J2" s="480"/>
    </row>
    <row r="3" spans="2:22" s="19" customFormat="1" x14ac:dyDescent="0.2">
      <c r="B3" s="717"/>
      <c r="C3" s="717"/>
      <c r="D3" s="717"/>
      <c r="E3" s="717"/>
      <c r="F3" s="480"/>
      <c r="G3" s="480"/>
      <c r="I3" s="480"/>
      <c r="J3" s="480"/>
    </row>
    <row r="4" spans="2:22" ht="15" thickBot="1" x14ac:dyDescent="0.25"/>
    <row r="5" spans="2:22" ht="57" x14ac:dyDescent="0.2">
      <c r="D5" s="487" t="s">
        <v>137</v>
      </c>
      <c r="E5" s="488" t="s">
        <v>138</v>
      </c>
      <c r="F5" s="489" t="s">
        <v>139</v>
      </c>
      <c r="G5" s="489" t="s">
        <v>140</v>
      </c>
      <c r="H5" s="489" t="s">
        <v>141</v>
      </c>
      <c r="I5" s="489" t="s">
        <v>142</v>
      </c>
      <c r="J5" s="489" t="s">
        <v>143</v>
      </c>
      <c r="K5" s="488" t="s">
        <v>144</v>
      </c>
      <c r="L5" s="488" t="s">
        <v>145</v>
      </c>
      <c r="M5" s="488" t="s">
        <v>146</v>
      </c>
      <c r="N5" s="489" t="s">
        <v>140</v>
      </c>
      <c r="O5" s="489" t="s">
        <v>141</v>
      </c>
      <c r="P5" s="489" t="s">
        <v>142</v>
      </c>
      <c r="Q5" s="489" t="s">
        <v>143</v>
      </c>
      <c r="R5" s="489" t="s">
        <v>147</v>
      </c>
      <c r="S5" s="500" t="s">
        <v>148</v>
      </c>
      <c r="T5" s="489" t="s">
        <v>149</v>
      </c>
      <c r="U5" s="489" t="s">
        <v>150</v>
      </c>
      <c r="V5" s="500" t="s">
        <v>151</v>
      </c>
    </row>
    <row r="6" spans="2:22" x14ac:dyDescent="0.2">
      <c r="D6" s="490"/>
      <c r="S6" s="491"/>
      <c r="V6" s="491"/>
    </row>
    <row r="7" spans="2:22" s="482" customFormat="1" ht="30" x14ac:dyDescent="0.25">
      <c r="B7" s="483"/>
      <c r="D7" s="492" t="s">
        <v>152</v>
      </c>
      <c r="E7" s="482" t="str">
        <f>'Statement of profit and loss'!$C$10</f>
        <v>Gross premiums written</v>
      </c>
      <c r="F7" s="482" t="str">
        <f>'Statement of profit and loss'!$E$8</f>
        <v>2025 UY</v>
      </c>
      <c r="G7" s="484">
        <f>INDEX('Statement of profit and loss'!$B$8:$L$38,MATCH(E7,'Statement of profit and loss'!$C$8:$C$38,0),1)</f>
        <v>1</v>
      </c>
      <c r="H7" s="484" t="str">
        <f>HLOOKUP(F7,'Statement of profit and loss'!$B$8:$L$9,2,FALSE)</f>
        <v>A</v>
      </c>
      <c r="I7" s="485">
        <f>INDEX('Statement of profit and loss'!$B$8:$L$38,MATCH('Indirect validations'!G7,'Statement of profit and loss'!$B$8:$B$38,0),MATCH('Indirect validations'!H7,'Statement of profit and loss'!$B$9:$L$9,0))</f>
        <v>0</v>
      </c>
      <c r="J7" s="485">
        <f>INDEX('Statement of profit and loss'!$B$71:$L$101,MATCH('Indirect validations'!G7,'Statement of profit and loss'!$B$71:$B$101,0),MATCH('Indirect validations'!H7,'Statement of profit and loss'!$B$72:$L$72,0))</f>
        <v>0</v>
      </c>
      <c r="N7" s="484"/>
      <c r="O7" s="484"/>
      <c r="P7" s="485"/>
      <c r="Q7" s="485"/>
      <c r="S7" s="494"/>
      <c r="V7" s="494"/>
    </row>
    <row r="8" spans="2:22" s="482" customFormat="1" ht="30" x14ac:dyDescent="0.25">
      <c r="B8" s="483"/>
      <c r="D8" s="492" t="s">
        <v>152</v>
      </c>
      <c r="E8" s="482" t="str">
        <f>'Statement of profit and loss'!$C$14</f>
        <v>Change in the gross provision for unearned premiums</v>
      </c>
      <c r="F8" s="482" t="str">
        <f>'Statement of profit and loss'!$E$8</f>
        <v>2025 UY</v>
      </c>
      <c r="G8" s="484">
        <f>INDEX('Statement of profit and loss'!$B$8:$L$38,MATCH(E8,'Statement of profit and loss'!$C$8:$C$38,0),1)</f>
        <v>4</v>
      </c>
      <c r="H8" s="484" t="str">
        <f>HLOOKUP(F8,'Statement of profit and loss'!$B$8:$L$9,2,FALSE)</f>
        <v>A</v>
      </c>
      <c r="I8" s="485">
        <f>INDEX('Statement of profit and loss'!$B$8:$L$38,MATCH('Indirect validations'!G8,'Statement of profit and loss'!$B$8:$B$38,0),MATCH('Indirect validations'!H8,'Statement of profit and loss'!$B$9:$L$9,0))</f>
        <v>0</v>
      </c>
      <c r="J8" s="485">
        <f>INDEX('Statement of profit and loss'!$B$71:$L$101,MATCH('Indirect validations'!G8,'Statement of profit and loss'!$B$71:$B$101,0),MATCH('Indirect validations'!H8,'Statement of profit and loss'!$B$72:$L$72,0))</f>
        <v>0</v>
      </c>
      <c r="N8" s="484"/>
      <c r="O8" s="484"/>
      <c r="P8" s="485"/>
      <c r="Q8" s="485"/>
      <c r="S8" s="494"/>
      <c r="V8" s="494"/>
    </row>
    <row r="9" spans="2:22" s="482" customFormat="1" ht="15.75" thickBot="1" x14ac:dyDescent="0.3">
      <c r="B9" s="483"/>
      <c r="D9" s="495"/>
      <c r="E9" s="482" t="s">
        <v>161</v>
      </c>
      <c r="F9" s="482" t="str">
        <f>'Statement of profit and loss'!$E$8</f>
        <v>2025 UY</v>
      </c>
      <c r="G9" s="484"/>
      <c r="H9" s="484"/>
      <c r="I9" s="501">
        <f>SUM(I7:I8)</f>
        <v>0</v>
      </c>
      <c r="J9" s="501">
        <f>SUM(J7:J8)</f>
        <v>0</v>
      </c>
      <c r="K9" s="493" t="s">
        <v>153</v>
      </c>
      <c r="L9" s="482" t="str">
        <f>'Analysis of underwriting re'!$C$45</f>
        <v>Total</v>
      </c>
      <c r="M9" s="482" t="str">
        <f>'Analysis of underwriting re'!$E$27</f>
        <v>Gross premiums earned</v>
      </c>
      <c r="N9" s="484">
        <f>INDEX('Analysis of underwriting re'!$B$4:$C$23,MATCH('Indirect validations'!L9,'Analysis of underwriting re'!$C$4:$C$23,0),1)</f>
        <v>14</v>
      </c>
      <c r="O9" s="484" t="str">
        <f>HLOOKUP(M9,'Analysis of underwriting re'!$B$5:$I$7,3,FALSE)</f>
        <v>B</v>
      </c>
      <c r="P9" s="485">
        <f>INDEX('Analysis of underwriting re'!$B$4:$I$23,MATCH('Indirect validations'!N9,'Analysis of underwriting re'!$B$4:$B$23,0),MATCH('Indirect validations'!O9,'Analysis of underwriting re'!$B$7:$I$7,0))</f>
        <v>0</v>
      </c>
      <c r="Q9" s="485">
        <f>INDEX('Analysis of underwriting re'!$K$4:$R$23,MATCH('Indirect validations'!N9,'Analysis of underwriting re'!$K$4:$K$23,0),MATCH('Indirect validations'!O9,'Analysis of underwriting re'!$K$7:$R$7,0))</f>
        <v>0</v>
      </c>
      <c r="R9" s="482" t="str">
        <f>IF($T9="No",IF(I9=P9,"Pass","Fail"),IF(I9+P9=0,"Pass","Fail"))</f>
        <v>Pass</v>
      </c>
      <c r="S9" s="494" t="str">
        <f>IF($T9="No",IF(J9=Q9,"Pass","Fail"),IF(J9+Q9=0,"Pass","Fail"))</f>
        <v>Pass</v>
      </c>
      <c r="T9" s="482" t="s">
        <v>69</v>
      </c>
      <c r="U9" s="482">
        <f>IF(R9="Pass",0,1)</f>
        <v>0</v>
      </c>
      <c r="V9" s="494">
        <f>IF(S9="Pass",0,1)</f>
        <v>0</v>
      </c>
    </row>
    <row r="10" spans="2:22" s="482" customFormat="1" ht="13.5" thickTop="1" x14ac:dyDescent="0.2">
      <c r="B10" s="483"/>
      <c r="D10" s="495"/>
      <c r="G10" s="484"/>
      <c r="H10" s="484"/>
      <c r="I10" s="485"/>
      <c r="J10" s="485"/>
      <c r="N10" s="484"/>
      <c r="O10" s="484"/>
      <c r="P10" s="485"/>
      <c r="Q10" s="485"/>
      <c r="S10" s="494"/>
      <c r="V10" s="494"/>
    </row>
    <row r="11" spans="2:22" s="482" customFormat="1" ht="30" x14ac:dyDescent="0.25">
      <c r="B11" s="483"/>
      <c r="D11" s="492" t="s">
        <v>152</v>
      </c>
      <c r="E11" s="482" t="str">
        <f>'Statement of profit and loss'!$C$10</f>
        <v>Gross premiums written</v>
      </c>
      <c r="F11" s="482" t="str">
        <f>'Statement of profit and loss'!$F$8</f>
        <v>2024 UY</v>
      </c>
      <c r="G11" s="484">
        <f>INDEX('Statement of profit and loss'!$B$8:$L$38,MATCH(E11,'Statement of profit and loss'!$C$8:$C$38,0),1)</f>
        <v>1</v>
      </c>
      <c r="H11" s="484" t="str">
        <f>HLOOKUP(F11,'Statement of profit and loss'!$B$8:$L$9,2,FALSE)</f>
        <v>B</v>
      </c>
      <c r="I11" s="485">
        <f>INDEX('Statement of profit and loss'!$B$8:$L$38,MATCH('Indirect validations'!G11,'Statement of profit and loss'!$B$8:$B$38,0),MATCH('Indirect validations'!H11,'Statement of profit and loss'!$B$9:$L$9,0))</f>
        <v>0</v>
      </c>
      <c r="J11" s="485">
        <f>INDEX('Statement of profit and loss'!$B$71:$L$101,MATCH('Indirect validations'!G11,'Statement of profit and loss'!$B$71:$B$101,0),MATCH('Indirect validations'!H11,'Statement of profit and loss'!$B$72:$L$72,0))</f>
        <v>0</v>
      </c>
      <c r="N11" s="484"/>
      <c r="O11" s="484"/>
      <c r="P11" s="485"/>
      <c r="Q11" s="485"/>
      <c r="S11" s="494"/>
      <c r="V11" s="494"/>
    </row>
    <row r="12" spans="2:22" s="482" customFormat="1" ht="30" x14ac:dyDescent="0.25">
      <c r="B12" s="483"/>
      <c r="D12" s="492" t="s">
        <v>152</v>
      </c>
      <c r="E12" s="482" t="str">
        <f>'Statement of profit and loss'!$C$14</f>
        <v>Change in the gross provision for unearned premiums</v>
      </c>
      <c r="F12" s="482" t="str">
        <f>'Statement of profit and loss'!$F$8</f>
        <v>2024 UY</v>
      </c>
      <c r="G12" s="484">
        <f>INDEX('Statement of profit and loss'!$B$8:$L$38,MATCH(E12,'Statement of profit and loss'!$C$8:$C$38,0),1)</f>
        <v>4</v>
      </c>
      <c r="H12" s="484" t="str">
        <f>HLOOKUP(F12,'Statement of profit and loss'!$B$8:$L$9,2,FALSE)</f>
        <v>B</v>
      </c>
      <c r="I12" s="485">
        <f>INDEX('Statement of profit and loss'!$B$8:$L$38,MATCH('Indirect validations'!G12,'Statement of profit and loss'!$B$8:$B$38,0),MATCH('Indirect validations'!H12,'Statement of profit and loss'!$B$9:$L$9,0))</f>
        <v>0</v>
      </c>
      <c r="J12" s="485">
        <f>INDEX('Statement of profit and loss'!$B$71:$L$101,MATCH('Indirect validations'!G12,'Statement of profit and loss'!$B$71:$B$101,0),MATCH('Indirect validations'!H12,'Statement of profit and loss'!$B$72:$L$72,0))</f>
        <v>0</v>
      </c>
      <c r="N12" s="484"/>
      <c r="O12" s="484"/>
      <c r="P12" s="485"/>
      <c r="Q12" s="485"/>
      <c r="S12" s="494"/>
      <c r="V12" s="494"/>
    </row>
    <row r="13" spans="2:22" s="482" customFormat="1" ht="15.75" thickBot="1" x14ac:dyDescent="0.3">
      <c r="B13" s="483"/>
      <c r="D13" s="495"/>
      <c r="E13" s="482" t="s">
        <v>161</v>
      </c>
      <c r="F13" s="482" t="str">
        <f>'Statement of profit and loss'!$F$8</f>
        <v>2024 UY</v>
      </c>
      <c r="G13" s="484"/>
      <c r="H13" s="484"/>
      <c r="I13" s="501">
        <f>SUM(I11:I12)</f>
        <v>0</v>
      </c>
      <c r="J13" s="501">
        <f>SUM(J11:J12)</f>
        <v>0</v>
      </c>
      <c r="K13" s="493" t="s">
        <v>153</v>
      </c>
      <c r="L13" s="482" t="str">
        <f>'Analysis of underwriting re'!$C$66</f>
        <v>Total</v>
      </c>
      <c r="M13" s="482" t="str">
        <f>'Analysis of underwriting re'!$E$48</f>
        <v>Gross premiums earned</v>
      </c>
      <c r="N13" s="484">
        <f>INDEX('Analysis of underwriting re'!$B$26:$C$45,MATCH('Indirect validations'!L13,'Analysis of underwriting re'!$C$26:$C$45,0),1)</f>
        <v>14</v>
      </c>
      <c r="O13" s="484" t="str">
        <f>HLOOKUP(M13,'Analysis of underwriting re'!$B$27:$I$29,3,FALSE)</f>
        <v>H</v>
      </c>
      <c r="P13" s="485">
        <f>INDEX('Analysis of underwriting re'!$B$26:$I$45,MATCH('Indirect validations'!N13,'Analysis of underwriting re'!$B$26:$B$45,0),MATCH('Indirect validations'!O13,'Analysis of underwriting re'!$B$29:$I$29,0))</f>
        <v>0</v>
      </c>
      <c r="Q13" s="485">
        <f>INDEX('Analysis of underwriting re'!$K$26:$R$45,MATCH('Indirect validations'!N13,'Analysis of underwriting re'!$K$26:$K$45,0),MATCH('Indirect validations'!O13,'Analysis of underwriting re'!$K$29:$R$29,0))</f>
        <v>0</v>
      </c>
      <c r="R13" s="482" t="str">
        <f t="shared" ref="R13" si="0">IF($T13="No",IF(I13=P13,"Pass","Fail"),IF(I13+P13=0,"Pass","Fail"))</f>
        <v>Pass</v>
      </c>
      <c r="S13" s="494" t="str">
        <f t="shared" ref="S13" si="1">IF($T13="No",IF(J13=Q13,"Pass","Fail"),IF(J13+Q13=0,"Pass","Fail"))</f>
        <v>Pass</v>
      </c>
      <c r="T13" s="482" t="s">
        <v>69</v>
      </c>
      <c r="U13" s="482">
        <f t="shared" ref="U13" si="2">IF(R13="Pass",0,1)</f>
        <v>0</v>
      </c>
      <c r="V13" s="494">
        <f t="shared" ref="V13" si="3">IF(S13="Pass",0,1)</f>
        <v>0</v>
      </c>
    </row>
    <row r="14" spans="2:22" s="482" customFormat="1" ht="13.5" thickTop="1" x14ac:dyDescent="0.2">
      <c r="B14" s="483"/>
      <c r="D14" s="495"/>
      <c r="G14" s="484"/>
      <c r="H14" s="484"/>
      <c r="I14" s="485"/>
      <c r="J14" s="485"/>
      <c r="N14" s="484"/>
      <c r="O14" s="484"/>
      <c r="P14" s="485"/>
      <c r="Q14" s="485"/>
      <c r="S14" s="494"/>
      <c r="V14" s="494"/>
    </row>
    <row r="15" spans="2:22" s="482" customFormat="1" ht="30" x14ac:dyDescent="0.25">
      <c r="B15" s="483"/>
      <c r="D15" s="492" t="s">
        <v>152</v>
      </c>
      <c r="E15" s="482" t="str">
        <f>'Statement of profit and loss'!$C$10</f>
        <v>Gross premiums written</v>
      </c>
      <c r="F15" s="482" t="str">
        <f>'Statement of profit and loss'!$G$8</f>
        <v>2023 UY</v>
      </c>
      <c r="G15" s="484">
        <f>INDEX('Statement of profit and loss'!$B$8:$L$38,MATCH(E15,'Statement of profit and loss'!$C$8:$C$38,0),1)</f>
        <v>1</v>
      </c>
      <c r="H15" s="484" t="str">
        <f>HLOOKUP(F15,'Statement of profit and loss'!$B$8:$L$9,2,FALSE)</f>
        <v>C</v>
      </c>
      <c r="I15" s="485">
        <f>INDEX('Statement of profit and loss'!$B$8:$L$38,MATCH('Indirect validations'!G15,'Statement of profit and loss'!$B$8:$B$38,0),MATCH('Indirect validations'!H15,'Statement of profit and loss'!$B$9:$L$9,0))</f>
        <v>0</v>
      </c>
      <c r="J15" s="485">
        <f>INDEX('Statement of profit and loss'!$B$71:$L$101,MATCH('Indirect validations'!G15,'Statement of profit and loss'!$B$71:$B$101,0),MATCH('Indirect validations'!H15,'Statement of profit and loss'!$B$72:$L$72,0))</f>
        <v>0</v>
      </c>
      <c r="N15" s="484"/>
      <c r="O15" s="484"/>
      <c r="P15" s="485"/>
      <c r="Q15" s="485"/>
      <c r="S15" s="494"/>
      <c r="V15" s="494"/>
    </row>
    <row r="16" spans="2:22" s="482" customFormat="1" ht="30" x14ac:dyDescent="0.25">
      <c r="B16" s="483"/>
      <c r="D16" s="492" t="s">
        <v>152</v>
      </c>
      <c r="E16" s="482" t="str">
        <f>'Statement of profit and loss'!$C$14</f>
        <v>Change in the gross provision for unearned premiums</v>
      </c>
      <c r="F16" s="482" t="str">
        <f>'Statement of profit and loss'!$G$8</f>
        <v>2023 UY</v>
      </c>
      <c r="G16" s="484">
        <f>INDEX('Statement of profit and loss'!$B$8:$L$38,MATCH(E16,'Statement of profit and loss'!$C$8:$C$38,0),1)</f>
        <v>4</v>
      </c>
      <c r="H16" s="484" t="str">
        <f>HLOOKUP(F16,'Statement of profit and loss'!$B$8:$L$9,2,FALSE)</f>
        <v>C</v>
      </c>
      <c r="I16" s="485">
        <f>INDEX('Statement of profit and loss'!$B$8:$L$38,MATCH('Indirect validations'!G16,'Statement of profit and loss'!$B$8:$B$38,0),MATCH('Indirect validations'!H16,'Statement of profit and loss'!$B$9:$L$9,0))</f>
        <v>0</v>
      </c>
      <c r="J16" s="485">
        <f>INDEX('Statement of profit and loss'!$B$71:$L$101,MATCH('Indirect validations'!G16,'Statement of profit and loss'!$B$71:$B$101,0),MATCH('Indirect validations'!H16,'Statement of profit and loss'!$B$72:$L$72,0))</f>
        <v>0</v>
      </c>
      <c r="N16" s="484"/>
      <c r="O16" s="484"/>
      <c r="P16" s="485"/>
      <c r="Q16" s="485"/>
      <c r="S16" s="494"/>
      <c r="V16" s="494"/>
    </row>
    <row r="17" spans="2:22" s="482" customFormat="1" ht="15.75" thickBot="1" x14ac:dyDescent="0.3">
      <c r="B17" s="483"/>
      <c r="D17" s="495"/>
      <c r="E17" s="482" t="s">
        <v>161</v>
      </c>
      <c r="F17" s="482" t="str">
        <f>'Statement of profit and loss'!$G$8</f>
        <v>2023 UY</v>
      </c>
      <c r="G17" s="484"/>
      <c r="H17" s="484"/>
      <c r="I17" s="501">
        <f>SUM(I15:I16)</f>
        <v>0</v>
      </c>
      <c r="J17" s="501">
        <f>SUM(J15:J16)</f>
        <v>0</v>
      </c>
      <c r="K17" s="493" t="s">
        <v>153</v>
      </c>
      <c r="L17" s="482" t="str">
        <f>'Analysis of underwriting re'!$C$87</f>
        <v>Total</v>
      </c>
      <c r="M17" s="482" t="str">
        <f>'Analysis of underwriting re'!$E$69</f>
        <v>Gross premiums earned</v>
      </c>
      <c r="N17" s="484">
        <f>INDEX('Analysis of underwriting re'!$B$47:$C$66,MATCH('Indirect validations'!L17,'Analysis of underwriting re'!$C$47:$C$66,0),1)</f>
        <v>14</v>
      </c>
      <c r="O17" s="484" t="str">
        <f>HLOOKUP(M17,'Analysis of underwriting re'!$B$48:$I$50,3,FALSE)</f>
        <v>N</v>
      </c>
      <c r="P17" s="485">
        <f>INDEX('Analysis of underwriting re'!$B$47:$I$66,MATCH('Indirect validations'!N17,'Analysis of underwriting re'!$B$47:$B$66,0),MATCH('Indirect validations'!O17,'Analysis of underwriting re'!$B$50:$I$50,0))</f>
        <v>0</v>
      </c>
      <c r="Q17" s="485">
        <f>INDEX('Analysis of underwriting re'!$K$47:$R$66,MATCH('Indirect validations'!N17,'Analysis of underwriting re'!$K$47:$K$66,0),MATCH('Indirect validations'!O17,'Analysis of underwriting re'!$K$50:$R$50,0))</f>
        <v>0</v>
      </c>
      <c r="R17" s="482" t="str">
        <f t="shared" ref="R17" si="4">IF($T17="No",IF(I17=P17,"Pass","Fail"),IF(I17+P17=0,"Pass","Fail"))</f>
        <v>Pass</v>
      </c>
      <c r="S17" s="494" t="str">
        <f t="shared" ref="S17" si="5">IF($T17="No",IF(J17=Q17,"Pass","Fail"),IF(J17+Q17=0,"Pass","Fail"))</f>
        <v>Pass</v>
      </c>
      <c r="T17" s="482" t="s">
        <v>69</v>
      </c>
      <c r="U17" s="482">
        <f t="shared" ref="U17" si="6">IF(R17="Pass",0,1)</f>
        <v>0</v>
      </c>
      <c r="V17" s="494">
        <f t="shared" ref="V17" si="7">IF(S17="Pass",0,1)</f>
        <v>0</v>
      </c>
    </row>
    <row r="18" spans="2:22" s="482" customFormat="1" ht="13.5" thickTop="1" x14ac:dyDescent="0.2">
      <c r="B18" s="483"/>
      <c r="D18" s="495"/>
      <c r="G18" s="484"/>
      <c r="H18" s="484"/>
      <c r="I18" s="485"/>
      <c r="J18" s="485"/>
      <c r="N18" s="484"/>
      <c r="O18" s="484"/>
      <c r="P18" s="485"/>
      <c r="Q18" s="485"/>
      <c r="S18" s="494"/>
      <c r="V18" s="494"/>
    </row>
    <row r="19" spans="2:22" s="482" customFormat="1" ht="30" x14ac:dyDescent="0.25">
      <c r="B19" s="483"/>
      <c r="D19" s="492" t="s">
        <v>152</v>
      </c>
      <c r="E19" s="482" t="str">
        <f>'Statement of profit and loss'!$C$10</f>
        <v>Gross premiums written</v>
      </c>
      <c r="F19" s="482" t="str">
        <f>'Statement of profit and loss'!$H$8</f>
        <v>2022 UY</v>
      </c>
      <c r="G19" s="484">
        <f>INDEX('Statement of profit and loss'!$B$8:$L$38,MATCH(E19,'Statement of profit and loss'!$C$8:$C$38,0),1)</f>
        <v>1</v>
      </c>
      <c r="H19" s="484" t="str">
        <f>HLOOKUP(F19,'Statement of profit and loss'!$B$8:$L$9,2,FALSE)</f>
        <v>D</v>
      </c>
      <c r="I19" s="485">
        <f>INDEX('Statement of profit and loss'!$B$8:$L$38,MATCH('Indirect validations'!G19,'Statement of profit and loss'!$B$8:$B$38,0),MATCH('Indirect validations'!H19,'Statement of profit and loss'!$B$9:$L$9,0))</f>
        <v>0</v>
      </c>
      <c r="J19" s="485">
        <f>INDEX('Statement of profit and loss'!$B$71:$L$101,MATCH('Indirect validations'!G19,'Statement of profit and loss'!$B$71:$B$101,0),MATCH('Indirect validations'!H19,'Statement of profit and loss'!$B$72:$L$72,0))</f>
        <v>0</v>
      </c>
      <c r="N19" s="484"/>
      <c r="O19" s="484"/>
      <c r="S19" s="494"/>
      <c r="V19" s="494"/>
    </row>
    <row r="20" spans="2:22" s="482" customFormat="1" ht="30" x14ac:dyDescent="0.25">
      <c r="B20" s="483"/>
      <c r="D20" s="492" t="s">
        <v>152</v>
      </c>
      <c r="E20" s="482" t="str">
        <f>'Statement of profit and loss'!$C$14</f>
        <v>Change in the gross provision for unearned premiums</v>
      </c>
      <c r="F20" s="482" t="str">
        <f>'Statement of profit and loss'!$H$8</f>
        <v>2022 UY</v>
      </c>
      <c r="G20" s="484">
        <f>INDEX('Statement of profit and loss'!$B$8:$L$38,MATCH(E20,'Statement of profit and loss'!$C$8:$C$38,0),1)</f>
        <v>4</v>
      </c>
      <c r="H20" s="484" t="str">
        <f>HLOOKUP(F20,'Statement of profit and loss'!$B$8:$L$9,2,FALSE)</f>
        <v>D</v>
      </c>
      <c r="I20" s="485">
        <f>INDEX('Statement of profit and loss'!$B$8:$L$38,MATCH('Indirect validations'!G20,'Statement of profit and loss'!$B$8:$B$38,0),MATCH('Indirect validations'!H20,'Statement of profit and loss'!$B$9:$L$9,0))</f>
        <v>0</v>
      </c>
      <c r="J20" s="485">
        <f>INDEX('Statement of profit and loss'!$B$71:$L$101,MATCH('Indirect validations'!G20,'Statement of profit and loss'!$B$71:$B$101,0),MATCH('Indirect validations'!H20,'Statement of profit and loss'!$B$72:$L$72,0))</f>
        <v>0</v>
      </c>
      <c r="N20" s="484"/>
      <c r="O20" s="484"/>
      <c r="P20" s="485"/>
      <c r="Q20" s="485"/>
      <c r="S20" s="494"/>
      <c r="V20" s="494"/>
    </row>
    <row r="21" spans="2:22" s="482" customFormat="1" ht="15.75" thickBot="1" x14ac:dyDescent="0.3">
      <c r="B21" s="483"/>
      <c r="D21" s="495"/>
      <c r="E21" s="482" t="s">
        <v>161</v>
      </c>
      <c r="F21" s="482" t="str">
        <f>'Statement of profit and loss'!$H$8</f>
        <v>2022 UY</v>
      </c>
      <c r="G21" s="484"/>
      <c r="H21" s="484"/>
      <c r="I21" s="501">
        <f>SUM(I19:I20)</f>
        <v>0</v>
      </c>
      <c r="J21" s="501">
        <f>SUM(J19:J20)</f>
        <v>0</v>
      </c>
      <c r="K21" s="493" t="s">
        <v>153</v>
      </c>
      <c r="L21" s="482" t="str">
        <f>'Analysis of underwriting re'!$C$109</f>
        <v>Total</v>
      </c>
      <c r="M21" s="482" t="str">
        <f>'Analysis of underwriting re'!$E$91</f>
        <v>Gross premiums earned</v>
      </c>
      <c r="N21" s="484">
        <f>INDEX('Analysis of underwriting re'!$B$68:$C$87,MATCH('Indirect validations'!L21,'Analysis of underwriting re'!$C$68:$C$87,0),1)</f>
        <v>14</v>
      </c>
      <c r="O21" s="484" t="str">
        <f>HLOOKUP(M21,'Analysis of underwriting re'!$B$69:$I$71,3,FALSE)</f>
        <v>T</v>
      </c>
      <c r="P21" s="485">
        <f>INDEX('Analysis of underwriting re'!$B$68:$I$87,MATCH('Indirect validations'!N21,'Analysis of underwriting re'!$B$68:$B$87,0),MATCH('Indirect validations'!O21,'Analysis of underwriting re'!$B$71:$I$71,0))</f>
        <v>0</v>
      </c>
      <c r="Q21" s="485">
        <f>INDEX('Analysis of underwriting re'!$K$68:$R$87,MATCH('Indirect validations'!N21,'Analysis of underwriting re'!$K$68:$K$87,0),MATCH('Indirect validations'!O21,'Analysis of underwriting re'!$K$71:$R$71,0))</f>
        <v>0</v>
      </c>
      <c r="R21" s="482" t="str">
        <f t="shared" ref="R21" si="8">IF($T21="No",IF(I21=P21,"Pass","Fail"),IF(I21+P21=0,"Pass","Fail"))</f>
        <v>Pass</v>
      </c>
      <c r="S21" s="494" t="str">
        <f t="shared" ref="S21" si="9">IF($T21="No",IF(J21=Q21,"Pass","Fail"),IF(J21+Q21=0,"Pass","Fail"))</f>
        <v>Pass</v>
      </c>
      <c r="T21" s="482" t="s">
        <v>69</v>
      </c>
      <c r="U21" s="482">
        <f t="shared" ref="U21" si="10">IF(R21="Pass",0,1)</f>
        <v>0</v>
      </c>
      <c r="V21" s="494">
        <f t="shared" ref="V21" si="11">IF(S21="Pass",0,1)</f>
        <v>0</v>
      </c>
    </row>
    <row r="22" spans="2:22" s="482" customFormat="1" ht="13.5" thickTop="1" x14ac:dyDescent="0.2">
      <c r="B22" s="483"/>
      <c r="D22" s="495"/>
      <c r="G22" s="484"/>
      <c r="H22" s="484"/>
      <c r="I22" s="485"/>
      <c r="J22" s="485"/>
      <c r="N22" s="484"/>
      <c r="O22" s="484"/>
      <c r="P22" s="485"/>
      <c r="Q22" s="485"/>
      <c r="S22" s="494"/>
      <c r="V22" s="494"/>
    </row>
    <row r="23" spans="2:22" s="482" customFormat="1" ht="30" x14ac:dyDescent="0.25">
      <c r="B23" s="483"/>
      <c r="D23" s="492" t="s">
        <v>152</v>
      </c>
      <c r="E23" s="482" t="str">
        <f>'Statement of profit and loss'!$C$10</f>
        <v>Gross premiums written</v>
      </c>
      <c r="F23" s="482" t="str">
        <f>'Statement of profit and loss'!$I$8</f>
        <v>2021 UY</v>
      </c>
      <c r="G23" s="484">
        <f>INDEX('Statement of profit and loss'!$B$8:$L$38,MATCH(E23,'Statement of profit and loss'!$C$8:$C$38,0),1)</f>
        <v>1</v>
      </c>
      <c r="H23" s="484" t="str">
        <f>HLOOKUP(F23,'Statement of profit and loss'!$B$8:$L$9,2,FALSE)</f>
        <v>E</v>
      </c>
      <c r="I23" s="485">
        <f>INDEX('Statement of profit and loss'!$B$8:$L$38,MATCH('Indirect validations'!G23,'Statement of profit and loss'!$B$8:$B$38,0),MATCH('Indirect validations'!H23,'Statement of profit and loss'!$B$9:$L$9,0))</f>
        <v>0</v>
      </c>
      <c r="J23" s="485">
        <f>INDEX('Statement of profit and loss'!$B$71:$L$101,MATCH('Indirect validations'!G23,'Statement of profit and loss'!$B$71:$B$101,0),MATCH('Indirect validations'!H23,'Statement of profit and loss'!$B$72:$L$72,0))</f>
        <v>0</v>
      </c>
      <c r="N23" s="484"/>
      <c r="O23" s="484"/>
      <c r="P23" s="485"/>
      <c r="Q23" s="485"/>
      <c r="S23" s="494"/>
      <c r="V23" s="494"/>
    </row>
    <row r="24" spans="2:22" s="482" customFormat="1" ht="30" x14ac:dyDescent="0.25">
      <c r="B24" s="483"/>
      <c r="D24" s="492" t="s">
        <v>152</v>
      </c>
      <c r="E24" s="482" t="str">
        <f>'Statement of profit and loss'!$C$14</f>
        <v>Change in the gross provision for unearned premiums</v>
      </c>
      <c r="F24" s="482" t="str">
        <f>'Statement of profit and loss'!$I$8</f>
        <v>2021 UY</v>
      </c>
      <c r="G24" s="484">
        <f>INDEX('Statement of profit and loss'!$B$8:$L$38,MATCH(E24,'Statement of profit and loss'!$C$8:$C$38,0),1)</f>
        <v>4</v>
      </c>
      <c r="H24" s="484" t="str">
        <f>HLOOKUP(F24,'Statement of profit and loss'!$B$8:$L$9,2,FALSE)</f>
        <v>E</v>
      </c>
      <c r="I24" s="485">
        <f>INDEX('Statement of profit and loss'!$B$8:$L$38,MATCH('Indirect validations'!G24,'Statement of profit and loss'!$B$8:$B$38,0),MATCH('Indirect validations'!H24,'Statement of profit and loss'!$B$9:$L$9,0))</f>
        <v>0</v>
      </c>
      <c r="J24" s="485">
        <f>INDEX('Statement of profit and loss'!$B$71:$L$101,MATCH('Indirect validations'!G24,'Statement of profit and loss'!$B$71:$B$101,0),MATCH('Indirect validations'!H24,'Statement of profit and loss'!$B$72:$L$72,0))</f>
        <v>0</v>
      </c>
      <c r="N24" s="484"/>
      <c r="O24" s="484"/>
      <c r="P24" s="485"/>
      <c r="Q24" s="485"/>
      <c r="S24" s="494"/>
      <c r="V24" s="494"/>
    </row>
    <row r="25" spans="2:22" s="482" customFormat="1" ht="15.75" thickBot="1" x14ac:dyDescent="0.3">
      <c r="B25" s="483"/>
      <c r="D25" s="495"/>
      <c r="E25" s="482" t="s">
        <v>161</v>
      </c>
      <c r="F25" s="482" t="str">
        <f>'Statement of profit and loss'!$I$8</f>
        <v>2021 UY</v>
      </c>
      <c r="G25" s="484"/>
      <c r="H25" s="484"/>
      <c r="I25" s="501">
        <f>SUM(I23:I24)</f>
        <v>0</v>
      </c>
      <c r="J25" s="501">
        <f>SUM(J23:J24)</f>
        <v>0</v>
      </c>
      <c r="K25" s="493" t="s">
        <v>153</v>
      </c>
      <c r="L25" s="482" t="str">
        <f>'Analysis of underwriting re'!$C$130</f>
        <v>Total</v>
      </c>
      <c r="M25" s="482" t="str">
        <f>'Analysis of underwriting re'!$E$112</f>
        <v>Gross premiums earned</v>
      </c>
      <c r="N25" s="484">
        <f>INDEX('Analysis of underwriting re'!$B$90:$C$109,MATCH('Indirect validations'!L25,'Analysis of underwriting re'!$C$90:$C$109,0),1)</f>
        <v>14</v>
      </c>
      <c r="O25" s="484" t="str">
        <f>HLOOKUP(M25,'Analysis of underwriting re'!$B$91:$I$93,3,FALSE)</f>
        <v>Z</v>
      </c>
      <c r="P25" s="485">
        <f>INDEX('Analysis of underwriting re'!$B$90:$I$109,MATCH('Indirect validations'!N25,'Analysis of underwriting re'!$B$90:$B$109,0),MATCH('Indirect validations'!O25,'Analysis of underwriting re'!$B$93:$I$93,0))</f>
        <v>0</v>
      </c>
      <c r="Q25" s="485">
        <f>INDEX('Analysis of underwriting re'!$K$90:$R$109,MATCH('Indirect validations'!N25,'Analysis of underwriting re'!$K$90:$K$109,0),MATCH('Indirect validations'!O25,'Analysis of underwriting re'!$K$93:$R$93,0))</f>
        <v>0</v>
      </c>
      <c r="R25" s="482" t="str">
        <f t="shared" ref="R25" si="12">IF($T25="No",IF(I25=P25,"Pass","Fail"),IF(I25+P25=0,"Pass","Fail"))</f>
        <v>Pass</v>
      </c>
      <c r="S25" s="494" t="str">
        <f t="shared" ref="S25" si="13">IF($T25="No",IF(J25=Q25,"Pass","Fail"),IF(J25+Q25=0,"Pass","Fail"))</f>
        <v>Pass</v>
      </c>
      <c r="T25" s="482" t="s">
        <v>69</v>
      </c>
      <c r="U25" s="482">
        <f t="shared" ref="U25" si="14">IF(R25="Pass",0,1)</f>
        <v>0</v>
      </c>
      <c r="V25" s="494">
        <f t="shared" ref="V25" si="15">IF(S25="Pass",0,1)</f>
        <v>0</v>
      </c>
    </row>
    <row r="26" spans="2:22" s="482" customFormat="1" ht="13.5" thickTop="1" x14ac:dyDescent="0.2">
      <c r="B26" s="483"/>
      <c r="D26" s="495"/>
      <c r="G26" s="484"/>
      <c r="H26" s="484"/>
      <c r="I26" s="485"/>
      <c r="J26" s="485"/>
      <c r="N26" s="484"/>
      <c r="O26" s="484"/>
      <c r="P26" s="485"/>
      <c r="Q26" s="485"/>
      <c r="S26" s="494"/>
      <c r="V26" s="494"/>
    </row>
    <row r="27" spans="2:22" s="482" customFormat="1" ht="30" x14ac:dyDescent="0.25">
      <c r="D27" s="492" t="s">
        <v>152</v>
      </c>
      <c r="E27" s="482" t="str">
        <f>'Statement of profit and loss'!$C$10</f>
        <v>Gross premiums written</v>
      </c>
      <c r="F27" s="482" t="str">
        <f>'Statement of profit and loss'!$J$8</f>
        <v>2020 UY</v>
      </c>
      <c r="G27" s="484">
        <f>INDEX('Statement of profit and loss'!$B$8:$L$38,MATCH(E27,'Statement of profit and loss'!$C$8:$C$38,0),1)</f>
        <v>1</v>
      </c>
      <c r="H27" s="484" t="str">
        <f>HLOOKUP(F27,'Statement of profit and loss'!$B$8:$L$9,2,FALSE)</f>
        <v>F</v>
      </c>
      <c r="I27" s="485">
        <f>INDEX('Statement of profit and loss'!$B$8:$L$38,MATCH('Indirect validations'!G27,'Statement of profit and loss'!$B$8:$B$38,0),MATCH('Indirect validations'!H27,'Statement of profit and loss'!$B$9:$L$9,0))</f>
        <v>0</v>
      </c>
      <c r="J27" s="485">
        <f>INDEX('Statement of profit and loss'!$B$71:$L$101,MATCH('Indirect validations'!G27,'Statement of profit and loss'!$B$71:$B$101,0),MATCH('Indirect validations'!H27,'Statement of profit and loss'!$B$72:$L$72,0))</f>
        <v>0</v>
      </c>
      <c r="N27" s="484"/>
      <c r="O27" s="484"/>
      <c r="P27" s="485"/>
      <c r="Q27" s="485"/>
      <c r="S27" s="494"/>
      <c r="V27" s="494"/>
    </row>
    <row r="28" spans="2:22" s="482" customFormat="1" ht="30" x14ac:dyDescent="0.25">
      <c r="D28" s="492" t="s">
        <v>152</v>
      </c>
      <c r="E28" s="482" t="str">
        <f>'Statement of profit and loss'!$C$14</f>
        <v>Change in the gross provision for unearned premiums</v>
      </c>
      <c r="F28" s="482" t="str">
        <f>'Statement of profit and loss'!$J$8</f>
        <v>2020 UY</v>
      </c>
      <c r="G28" s="484">
        <f>INDEX('Statement of profit and loss'!$B$8:$L$38,MATCH(E28,'Statement of profit and loss'!$C$8:$C$38,0),1)</f>
        <v>4</v>
      </c>
      <c r="H28" s="484" t="str">
        <f>HLOOKUP(F28,'Statement of profit and loss'!$B$8:$L$9,2,FALSE)</f>
        <v>F</v>
      </c>
      <c r="I28" s="485">
        <f>INDEX('Statement of profit and loss'!$B$8:$L$38,MATCH('Indirect validations'!G28,'Statement of profit and loss'!$B$8:$B$38,0),MATCH('Indirect validations'!H28,'Statement of profit and loss'!$B$9:$L$9,0))</f>
        <v>0</v>
      </c>
      <c r="J28" s="485">
        <f>INDEX('Statement of profit and loss'!$B$71:$L$101,MATCH('Indirect validations'!G28,'Statement of profit and loss'!$B$71:$B$101,0),MATCH('Indirect validations'!H28,'Statement of profit and loss'!$B$72:$L$72,0))</f>
        <v>0</v>
      </c>
      <c r="N28" s="484"/>
      <c r="O28" s="484"/>
      <c r="P28" s="485"/>
      <c r="Q28" s="485"/>
      <c r="S28" s="494"/>
      <c r="V28" s="494"/>
    </row>
    <row r="29" spans="2:22" s="482" customFormat="1" ht="15.75" thickBot="1" x14ac:dyDescent="0.3">
      <c r="D29" s="495"/>
      <c r="E29" s="482" t="s">
        <v>161</v>
      </c>
      <c r="F29" s="482" t="str">
        <f>'Statement of profit and loss'!$J$8</f>
        <v>2020 UY</v>
      </c>
      <c r="G29" s="484"/>
      <c r="H29" s="484"/>
      <c r="I29" s="501">
        <f>SUM(I27:I28)</f>
        <v>0</v>
      </c>
      <c r="J29" s="501">
        <f>SUM(J27:J28)</f>
        <v>0</v>
      </c>
      <c r="K29" s="493" t="s">
        <v>153</v>
      </c>
      <c r="L29" s="482" t="str">
        <f>'Analysis of underwriting re'!$C$151</f>
        <v>Total</v>
      </c>
      <c r="M29" s="482" t="str">
        <f>'Analysis of underwriting re'!$E$133</f>
        <v>Gross premiums earned</v>
      </c>
      <c r="N29" s="484">
        <f>INDEX('Analysis of underwriting re'!$B$111:$C$130,MATCH('Indirect validations'!L29,'Analysis of underwriting re'!$C$111:$C$130,0),1)</f>
        <v>14</v>
      </c>
      <c r="O29" s="484" t="str">
        <f>HLOOKUP(M29,'Analysis of underwriting re'!$B$112:$I$114,3,FALSE)</f>
        <v>AF</v>
      </c>
      <c r="P29" s="485">
        <f>INDEX('Analysis of underwriting re'!$B$111:$I$130,MATCH('Indirect validations'!N29,'Analysis of underwriting re'!$B$111:$B$130,0),MATCH('Indirect validations'!O29,'Analysis of underwriting re'!$B$114:$I$114,0))</f>
        <v>0</v>
      </c>
      <c r="Q29" s="485">
        <f>INDEX('Analysis of underwriting re'!$K$111:$R$130,MATCH('Indirect validations'!N29,'Analysis of underwriting re'!$K$111:$K$130,0),MATCH('Indirect validations'!O29,'Analysis of underwriting re'!$K$114:$R$114,0))</f>
        <v>0</v>
      </c>
      <c r="R29" s="482" t="str">
        <f t="shared" ref="R29" si="16">IF($T29="No",IF(I29=P29,"Pass","Fail"),IF(I29+P29=0,"Pass","Fail"))</f>
        <v>Pass</v>
      </c>
      <c r="S29" s="494" t="str">
        <f t="shared" ref="S29" si="17">IF($T29="No",IF(J29=Q29,"Pass","Fail"),IF(J29+Q29=0,"Pass","Fail"))</f>
        <v>Pass</v>
      </c>
      <c r="T29" s="482" t="s">
        <v>69</v>
      </c>
      <c r="U29" s="482">
        <f t="shared" ref="U29" si="18">IF(R29="Pass",0,1)</f>
        <v>0</v>
      </c>
      <c r="V29" s="494">
        <f t="shared" ref="V29" si="19">IF(S29="Pass",0,1)</f>
        <v>0</v>
      </c>
    </row>
    <row r="30" spans="2:22" s="482" customFormat="1" ht="13.5" thickTop="1" x14ac:dyDescent="0.2">
      <c r="D30" s="495"/>
      <c r="G30" s="484"/>
      <c r="H30" s="484"/>
      <c r="I30" s="485"/>
      <c r="J30" s="485"/>
      <c r="N30" s="484"/>
      <c r="O30" s="484"/>
      <c r="P30" s="485"/>
      <c r="Q30" s="485"/>
      <c r="S30" s="494"/>
      <c r="V30" s="494"/>
    </row>
    <row r="31" spans="2:22" s="482" customFormat="1" ht="30" x14ac:dyDescent="0.25">
      <c r="D31" s="492" t="s">
        <v>152</v>
      </c>
      <c r="E31" s="482" t="str">
        <f>'Statement of profit and loss'!$C$10</f>
        <v>Gross premiums written</v>
      </c>
      <c r="F31" s="482" t="str">
        <f>'Statement of profit and loss'!$K$8</f>
        <v>2019 UY</v>
      </c>
      <c r="G31" s="484">
        <f>INDEX('Statement of profit and loss'!$B$8:$L$38,MATCH(E31,'Statement of profit and loss'!$C$8:$C$38,0),1)</f>
        <v>1</v>
      </c>
      <c r="H31" s="484" t="str">
        <f>HLOOKUP(F31,'Statement of profit and loss'!$B$8:$L$9,2,FALSE)</f>
        <v>G</v>
      </c>
      <c r="I31" s="485">
        <f>INDEX('Statement of profit and loss'!$B$8:$L$38,MATCH('Indirect validations'!G31,'Statement of profit and loss'!$B$8:$B$38,0),MATCH('Indirect validations'!H31,'Statement of profit and loss'!$B$9:$L$9,0))</f>
        <v>0</v>
      </c>
      <c r="J31" s="485">
        <f>INDEX('Statement of profit and loss'!$B$71:$L$101,MATCH('Indirect validations'!G31,'Statement of profit and loss'!$B$71:$B$101,0),MATCH('Indirect validations'!H31,'Statement of profit and loss'!$B$72:$L$72,0))</f>
        <v>0</v>
      </c>
      <c r="N31" s="484"/>
      <c r="O31" s="484"/>
      <c r="P31" s="485"/>
      <c r="Q31" s="485"/>
      <c r="S31" s="494"/>
      <c r="V31" s="494"/>
    </row>
    <row r="32" spans="2:22" s="482" customFormat="1" ht="30" x14ac:dyDescent="0.25">
      <c r="D32" s="492" t="s">
        <v>152</v>
      </c>
      <c r="E32" s="482" t="str">
        <f>'Statement of profit and loss'!$C$14</f>
        <v>Change in the gross provision for unearned premiums</v>
      </c>
      <c r="F32" s="482" t="str">
        <f>'Statement of profit and loss'!$K$8</f>
        <v>2019 UY</v>
      </c>
      <c r="G32" s="484">
        <f>INDEX('Statement of profit and loss'!$B$8:$L$38,MATCH(E32,'Statement of profit and loss'!$C$8:$C$38,0),1)</f>
        <v>4</v>
      </c>
      <c r="H32" s="484" t="str">
        <f>HLOOKUP(F32,'Statement of profit and loss'!$B$8:$L$9,2,FALSE)</f>
        <v>G</v>
      </c>
      <c r="I32" s="485">
        <f>INDEX('Statement of profit and loss'!$B$8:$L$38,MATCH('Indirect validations'!G32,'Statement of profit and loss'!$B$8:$B$38,0),MATCH('Indirect validations'!H32,'Statement of profit and loss'!$B$9:$L$9,0))</f>
        <v>0</v>
      </c>
      <c r="J32" s="485">
        <f>INDEX('Statement of profit and loss'!$B$71:$L$101,MATCH('Indirect validations'!G32,'Statement of profit and loss'!$B$71:$B$101,0),MATCH('Indirect validations'!H32,'Statement of profit and loss'!$B$72:$L$72,0))</f>
        <v>0</v>
      </c>
      <c r="N32" s="484"/>
      <c r="O32" s="484"/>
      <c r="P32" s="485"/>
      <c r="Q32" s="485"/>
      <c r="S32" s="494"/>
      <c r="V32" s="494"/>
    </row>
    <row r="33" spans="4:22" s="482" customFormat="1" ht="15.75" thickBot="1" x14ac:dyDescent="0.3">
      <c r="D33" s="495"/>
      <c r="E33" s="482" t="s">
        <v>161</v>
      </c>
      <c r="F33" s="482" t="str">
        <f>'Statement of profit and loss'!$K$8</f>
        <v>2019 UY</v>
      </c>
      <c r="G33" s="484"/>
      <c r="H33" s="484"/>
      <c r="I33" s="501">
        <f>SUM(I31:I32)</f>
        <v>0</v>
      </c>
      <c r="J33" s="501">
        <f>SUM(J31:J32)</f>
        <v>0</v>
      </c>
      <c r="K33" s="493" t="s">
        <v>153</v>
      </c>
      <c r="L33" s="482" t="str">
        <f>'Analysis of underwriting re'!$C$172</f>
        <v>Total</v>
      </c>
      <c r="M33" s="482" t="str">
        <f>'Analysis of underwriting re'!$E$154</f>
        <v>Gross premiums earned</v>
      </c>
      <c r="N33" s="484">
        <f>INDEX('Analysis of underwriting re'!$B$132:$C$151,MATCH('Indirect validations'!L33,'Analysis of underwriting re'!$C$132:$C$151,0),1)</f>
        <v>14</v>
      </c>
      <c r="O33" s="484" t="str">
        <f>HLOOKUP(M33,'Analysis of underwriting re'!$B$133:$I$135,3,FALSE)</f>
        <v>AL</v>
      </c>
      <c r="P33" s="485">
        <f>INDEX('Analysis of underwriting re'!$B$132:$I$151,MATCH('Indirect validations'!N33,'Analysis of underwriting re'!$B$132:$B$151,0),MATCH('Indirect validations'!O33,'Analysis of underwriting re'!$B$135:$I$135,0))</f>
        <v>0</v>
      </c>
      <c r="Q33" s="485">
        <f>INDEX('Analysis of underwriting re'!$K$132:$R$151,MATCH('Indirect validations'!N33,'Analysis of underwriting re'!$K$132:$K$151,0),MATCH('Indirect validations'!O33,'Analysis of underwriting re'!$K$135:$R$135,0))</f>
        <v>0</v>
      </c>
      <c r="R33" s="482" t="str">
        <f t="shared" ref="R33:S33" si="20">IF($T33="No",IF(I33=P33,"Pass","Fail"),IF(I33+P33=0,"Pass","Fail"))</f>
        <v>Pass</v>
      </c>
      <c r="S33" s="494" t="str">
        <f t="shared" si="20"/>
        <v>Pass</v>
      </c>
      <c r="T33" s="482" t="s">
        <v>69</v>
      </c>
      <c r="U33" s="482">
        <f t="shared" ref="U33" si="21">IF(R33="Pass",0,1)</f>
        <v>0</v>
      </c>
      <c r="V33" s="494">
        <f t="shared" ref="V33" si="22">IF(S33="Pass",0,1)</f>
        <v>0</v>
      </c>
    </row>
    <row r="34" spans="4:22" s="482" customFormat="1" ht="13.5" thickTop="1" x14ac:dyDescent="0.2">
      <c r="D34" s="495"/>
      <c r="G34" s="484"/>
      <c r="H34" s="484"/>
      <c r="I34" s="485"/>
      <c r="J34" s="485"/>
      <c r="N34" s="484"/>
      <c r="O34" s="484"/>
      <c r="P34" s="485"/>
      <c r="Q34" s="485"/>
      <c r="S34" s="494"/>
      <c r="V34" s="494"/>
    </row>
    <row r="35" spans="4:22" s="482" customFormat="1" ht="30" x14ac:dyDescent="0.25">
      <c r="D35" s="492" t="s">
        <v>152</v>
      </c>
      <c r="E35" s="482" t="str">
        <f>'Statement of profit and loss'!$C$10</f>
        <v>Gross premiums written</v>
      </c>
      <c r="F35" s="482" t="str">
        <f>'Statement of profit and loss'!$L$8</f>
        <v>Total</v>
      </c>
      <c r="G35" s="484">
        <f>INDEX('Statement of profit and loss'!$B$8:$L$38,MATCH(E35,'Statement of profit and loss'!$C$8:$C$38,0),1)</f>
        <v>1</v>
      </c>
      <c r="H35" s="484" t="str">
        <f>HLOOKUP(F35,'Statement of profit and loss'!$B$8:$L$9,2,FALSE)</f>
        <v>H</v>
      </c>
      <c r="I35" s="485">
        <f>INDEX('Statement of profit and loss'!$B$8:$L$38,MATCH('Indirect validations'!G35,'Statement of profit and loss'!$B$8:$B$38,0),MATCH('Indirect validations'!H35,'Statement of profit and loss'!$B$9:$L$9,0))</f>
        <v>0</v>
      </c>
      <c r="J35" s="485">
        <f>INDEX('Statement of profit and loss'!$B$71:$L$101,MATCH('Indirect validations'!G35,'Statement of profit and loss'!$B$71:$B$101,0),MATCH('Indirect validations'!H35,'Statement of profit and loss'!$B$72:$L$72,0))</f>
        <v>0</v>
      </c>
      <c r="N35" s="484"/>
      <c r="O35" s="484"/>
      <c r="P35" s="485"/>
      <c r="Q35" s="485"/>
      <c r="S35" s="494"/>
      <c r="V35" s="494"/>
    </row>
    <row r="36" spans="4:22" s="482" customFormat="1" ht="30" x14ac:dyDescent="0.25">
      <c r="D36" s="492" t="s">
        <v>152</v>
      </c>
      <c r="E36" s="482" t="str">
        <f>'Statement of profit and loss'!$C$14</f>
        <v>Change in the gross provision for unearned premiums</v>
      </c>
      <c r="F36" s="482" t="str">
        <f>'Statement of profit and loss'!$L$8</f>
        <v>Total</v>
      </c>
      <c r="G36" s="484">
        <f>INDEX('Statement of profit and loss'!$B$8:$L$38,MATCH(E36,'Statement of profit and loss'!$C$8:$C$38,0),1)</f>
        <v>4</v>
      </c>
      <c r="H36" s="484" t="str">
        <f>HLOOKUP(F36,'Statement of profit and loss'!$B$8:$L$9,2,FALSE)</f>
        <v>H</v>
      </c>
      <c r="I36" s="485">
        <f>INDEX('Statement of profit and loss'!$B$8:$L$38,MATCH('Indirect validations'!G36,'Statement of profit and loss'!$B$8:$B$38,0),MATCH('Indirect validations'!H36,'Statement of profit and loss'!$B$9:$L$9,0))</f>
        <v>0</v>
      </c>
      <c r="J36" s="485">
        <f>INDEX('Statement of profit and loss'!$B$71:$L$101,MATCH('Indirect validations'!G36,'Statement of profit and loss'!$B$71:$B$101,0),MATCH('Indirect validations'!H36,'Statement of profit and loss'!$B$72:$L$72,0))</f>
        <v>0</v>
      </c>
      <c r="N36" s="484"/>
      <c r="O36" s="484"/>
      <c r="P36" s="485"/>
      <c r="Q36" s="485"/>
      <c r="S36" s="494"/>
      <c r="V36" s="494"/>
    </row>
    <row r="37" spans="4:22" s="482" customFormat="1" ht="15.75" thickBot="1" x14ac:dyDescent="0.3">
      <c r="D37" s="495"/>
      <c r="E37" s="482" t="s">
        <v>161</v>
      </c>
      <c r="F37" s="482" t="str">
        <f>'Statement of profit and loss'!$L$8</f>
        <v>Total</v>
      </c>
      <c r="G37" s="484"/>
      <c r="H37" s="484"/>
      <c r="I37" s="501">
        <f>SUM(I35:I36)</f>
        <v>0</v>
      </c>
      <c r="J37" s="501">
        <f>SUM(J35:J36)</f>
        <v>0</v>
      </c>
      <c r="K37" s="493" t="s">
        <v>153</v>
      </c>
      <c r="L37" s="482" t="str">
        <f>'Analysis of underwriting re'!$C$23</f>
        <v>Total</v>
      </c>
      <c r="M37" s="482" t="str">
        <f>'Analysis of underwriting re'!$E$5</f>
        <v>Gross premiums earned</v>
      </c>
      <c r="N37" s="484">
        <f>INDEX('Analysis of underwriting re'!$B$153:$C$172,MATCH('Indirect validations'!L37,'Analysis of underwriting re'!$C$153:$C$172,0),1)</f>
        <v>14</v>
      </c>
      <c r="O37" s="484" t="str">
        <f>HLOOKUP(M37,'Analysis of underwriting re'!$B$154:$I$156,3,FALSE)</f>
        <v>AR</v>
      </c>
      <c r="P37" s="485">
        <f>INDEX('Analysis of underwriting re'!$B$153:$I$172,MATCH('Indirect validations'!N37,'Analysis of underwriting re'!$B$153:$B$172,0),MATCH('Indirect validations'!O37,'Analysis of underwriting re'!$B$156:$I$156,0))</f>
        <v>0</v>
      </c>
      <c r="Q37" s="485">
        <f>INDEX('Analysis of underwriting re'!$K$153:$R$172,MATCH('Indirect validations'!N37,'Analysis of underwriting re'!$K$153:$K$172,0),MATCH('Indirect validations'!O37,'Analysis of underwriting re'!$K$156:$R$156,0))</f>
        <v>0</v>
      </c>
      <c r="R37" s="482" t="str">
        <f t="shared" ref="R37" si="23">IF($T37="No",IF(I37=P37,"Pass","Fail"),IF(I37+P37=0,"Pass","Fail"))</f>
        <v>Pass</v>
      </c>
      <c r="S37" s="494" t="str">
        <f t="shared" ref="S37" si="24">IF($T37="No",IF(J37=Q37,"Pass","Fail"),IF(J37+Q37=0,"Pass","Fail"))</f>
        <v>Pass</v>
      </c>
      <c r="T37" s="482" t="s">
        <v>69</v>
      </c>
      <c r="U37" s="482">
        <f t="shared" ref="U37" si="25">IF(R37="Pass",0,1)</f>
        <v>0</v>
      </c>
      <c r="V37" s="494">
        <f t="shared" ref="V37" si="26">IF(S37="Pass",0,1)</f>
        <v>0</v>
      </c>
    </row>
    <row r="38" spans="4:22" s="482" customFormat="1" ht="13.5" thickTop="1" x14ac:dyDescent="0.2">
      <c r="D38" s="495"/>
      <c r="G38" s="484"/>
      <c r="H38" s="484"/>
      <c r="I38" s="485"/>
      <c r="J38" s="485"/>
      <c r="N38" s="484"/>
      <c r="O38" s="484"/>
      <c r="P38" s="485"/>
      <c r="Q38" s="485"/>
      <c r="S38" s="494"/>
      <c r="V38" s="494"/>
    </row>
    <row r="39" spans="4:22" s="482" customFormat="1" ht="30" x14ac:dyDescent="0.25">
      <c r="D39" s="492" t="s">
        <v>152</v>
      </c>
      <c r="E39" s="482" t="str">
        <f>'Statement of profit and loss'!$C$21</f>
        <v>Gross amount - Claims paid</v>
      </c>
      <c r="F39" s="482" t="str">
        <f>'Statement of profit and loss'!$E$8</f>
        <v>2025 UY</v>
      </c>
      <c r="G39" s="484">
        <f>INDEX('Statement of profit and loss'!$B$8:$L$38,MATCH(E39,'Statement of profit and loss'!$C$8:$C$38,0),1)</f>
        <v>10</v>
      </c>
      <c r="H39" s="484" t="str">
        <f>HLOOKUP(F39,'Statement of profit and loss'!$B$8:$L$9,2,FALSE)</f>
        <v>A</v>
      </c>
      <c r="I39" s="485">
        <f>INDEX('Statement of profit and loss'!$B$8:$L$38,MATCH('Indirect validations'!G39,'Statement of profit and loss'!$B$8:$B$38,0),MATCH('Indirect validations'!H39,'Statement of profit and loss'!$B$9:$L$9,0))</f>
        <v>0</v>
      </c>
      <c r="J39" s="485">
        <f>INDEX('Statement of profit and loss'!$B$71:$L$101,MATCH('Indirect validations'!G39,'Statement of profit and loss'!$B$71:$B$101,0),MATCH('Indirect validations'!H39,'Statement of profit and loss'!$B$72:$L$72,0))</f>
        <v>0</v>
      </c>
      <c r="N39" s="484"/>
      <c r="O39" s="484"/>
      <c r="P39" s="485"/>
      <c r="Q39" s="485"/>
      <c r="S39" s="494"/>
      <c r="V39" s="494"/>
    </row>
    <row r="40" spans="4:22" s="482" customFormat="1" ht="30" x14ac:dyDescent="0.25">
      <c r="D40" s="492" t="s">
        <v>152</v>
      </c>
      <c r="E40" s="482" t="str">
        <f>'Statement of profit and loss'!$C$25</f>
        <v>Gross amount - Change in the provision for claims</v>
      </c>
      <c r="F40" s="482" t="str">
        <f>'Statement of profit and loss'!$E$8</f>
        <v>2025 UY</v>
      </c>
      <c r="G40" s="484">
        <f>INDEX('Statement of profit and loss'!$B$8:$L$38,MATCH(E40,'Statement of profit and loss'!$C$8:$C$38,0),1)</f>
        <v>13</v>
      </c>
      <c r="H40" s="484" t="str">
        <f>HLOOKUP(F40,'Statement of profit and loss'!$B$8:$L$9,2,FALSE)</f>
        <v>A</v>
      </c>
      <c r="I40" s="485">
        <f>INDEX('Statement of profit and loss'!$B$8:$L$38,MATCH('Indirect validations'!G40,'Statement of profit and loss'!$B$8:$B$38,0),MATCH('Indirect validations'!H40,'Statement of profit and loss'!$B$9:$L$9,0))</f>
        <v>0</v>
      </c>
      <c r="J40" s="485">
        <f>INDEX('Statement of profit and loss'!$B$71:$L$101,MATCH('Indirect validations'!G40,'Statement of profit and loss'!$B$71:$B$101,0),MATCH('Indirect validations'!H40,'Statement of profit and loss'!$B$72:$L$72,0))</f>
        <v>0</v>
      </c>
      <c r="N40" s="484"/>
      <c r="O40" s="484"/>
      <c r="P40" s="485"/>
      <c r="Q40" s="485"/>
      <c r="S40" s="494"/>
      <c r="V40" s="494"/>
    </row>
    <row r="41" spans="4:22" s="482" customFormat="1" ht="15.75" thickBot="1" x14ac:dyDescent="0.3">
      <c r="D41" s="495"/>
      <c r="E41" s="482" t="s">
        <v>162</v>
      </c>
      <c r="F41" s="482" t="str">
        <f>'Statement of profit and loss'!$E$8</f>
        <v>2025 UY</v>
      </c>
      <c r="G41" s="484"/>
      <c r="H41" s="484"/>
      <c r="I41" s="501">
        <f>SUM(I39:I40)</f>
        <v>0</v>
      </c>
      <c r="J41" s="501">
        <f>SUM(J39:J40)</f>
        <v>0</v>
      </c>
      <c r="K41" s="493" t="s">
        <v>153</v>
      </c>
      <c r="L41" s="482" t="str">
        <f>'Analysis of underwriting re'!$C$45</f>
        <v>Total</v>
      </c>
      <c r="M41" s="482" t="str">
        <f>'Analysis of underwriting re'!$F$27</f>
        <v>Gross claims incurred</v>
      </c>
      <c r="N41" s="484">
        <f>INDEX('Analysis of underwriting re'!$B$4:$C$23,MATCH('Indirect validations'!L41,'Analysis of underwriting re'!$C$4:$C$23,0),1)</f>
        <v>14</v>
      </c>
      <c r="O41" s="484" t="str">
        <f>HLOOKUP(M41,'Analysis of underwriting re'!$B$5:$I$7,3,FALSE)</f>
        <v>C</v>
      </c>
      <c r="P41" s="485">
        <f>INDEX('Analysis of underwriting re'!$B$4:$I$23,MATCH('Indirect validations'!N41,'Analysis of underwriting re'!$B$4:$B$23,0),MATCH('Indirect validations'!O41,'Analysis of underwriting re'!$B$7:$I$7,0))</f>
        <v>0</v>
      </c>
      <c r="Q41" s="485">
        <f>INDEX('Analysis of underwriting re'!$K$4:$R$23,MATCH('Indirect validations'!N41,'Analysis of underwriting re'!$K$4:$K$23,0),MATCH('Indirect validations'!O41,'Analysis of underwriting re'!$K$7:$R$7,0))</f>
        <v>0</v>
      </c>
      <c r="R41" s="482" t="str">
        <f t="shared" ref="R41" si="27">IF($T41="No",IF(I41=P41,"Pass","Fail"),IF(I41+P41=0,"Pass","Fail"))</f>
        <v>Pass</v>
      </c>
      <c r="S41" s="494" t="str">
        <f t="shared" ref="S41" si="28">IF($T41="No",IF(J41=Q41,"Pass","Fail"),IF(J41+Q41=0,"Pass","Fail"))</f>
        <v>Pass</v>
      </c>
      <c r="T41" s="482" t="s">
        <v>69</v>
      </c>
      <c r="U41" s="482">
        <f t="shared" ref="U41" si="29">IF(R41="Pass",0,1)</f>
        <v>0</v>
      </c>
      <c r="V41" s="494">
        <f t="shared" ref="V41" si="30">IF(S41="Pass",0,1)</f>
        <v>0</v>
      </c>
    </row>
    <row r="42" spans="4:22" s="482" customFormat="1" ht="13.5" thickTop="1" x14ac:dyDescent="0.2">
      <c r="D42" s="495"/>
      <c r="G42" s="484"/>
      <c r="H42" s="484"/>
      <c r="I42" s="485"/>
      <c r="J42" s="485"/>
      <c r="N42" s="484"/>
      <c r="O42" s="484"/>
      <c r="P42" s="485"/>
      <c r="Q42" s="485"/>
      <c r="S42" s="494"/>
      <c r="V42" s="494"/>
    </row>
    <row r="43" spans="4:22" s="482" customFormat="1" ht="30" x14ac:dyDescent="0.25">
      <c r="D43" s="492" t="s">
        <v>152</v>
      </c>
      <c r="E43" s="482" t="str">
        <f>'Statement of profit and loss'!$C$21</f>
        <v>Gross amount - Claims paid</v>
      </c>
      <c r="F43" s="482" t="str">
        <f>'Statement of profit and loss'!$F$8</f>
        <v>2024 UY</v>
      </c>
      <c r="G43" s="484">
        <f>INDEX('Statement of profit and loss'!$B$8:$L$38,MATCH(E43,'Statement of profit and loss'!$C$8:$C$38,0),1)</f>
        <v>10</v>
      </c>
      <c r="H43" s="484" t="str">
        <f>HLOOKUP(F43,'Statement of profit and loss'!$B$8:$L$9,2,FALSE)</f>
        <v>B</v>
      </c>
      <c r="I43" s="485">
        <f>INDEX('Statement of profit and loss'!$B$8:$L$38,MATCH('Indirect validations'!G43,'Statement of profit and loss'!$B$8:$B$38,0),MATCH('Indirect validations'!H43,'Statement of profit and loss'!$B$9:$L$9,0))</f>
        <v>0</v>
      </c>
      <c r="J43" s="485">
        <f>INDEX('Statement of profit and loss'!$B$71:$L$101,MATCH('Indirect validations'!G43,'Statement of profit and loss'!$B$71:$B$101,0),MATCH('Indirect validations'!H43,'Statement of profit and loss'!$B$72:$L$72,0))</f>
        <v>0</v>
      </c>
      <c r="N43" s="484"/>
      <c r="O43" s="484"/>
      <c r="P43" s="485"/>
      <c r="Q43" s="485"/>
      <c r="S43" s="494"/>
      <c r="V43" s="494"/>
    </row>
    <row r="44" spans="4:22" s="482" customFormat="1" ht="30" x14ac:dyDescent="0.25">
      <c r="D44" s="492" t="s">
        <v>152</v>
      </c>
      <c r="E44" s="482" t="str">
        <f>'Statement of profit and loss'!$C$25</f>
        <v>Gross amount - Change in the provision for claims</v>
      </c>
      <c r="F44" s="482" t="str">
        <f>'Statement of profit and loss'!$F$8</f>
        <v>2024 UY</v>
      </c>
      <c r="G44" s="484">
        <f>INDEX('Statement of profit and loss'!$B$8:$L$38,MATCH(E44,'Statement of profit and loss'!$C$8:$C$38,0),1)</f>
        <v>13</v>
      </c>
      <c r="H44" s="484" t="str">
        <f>HLOOKUP(F44,'Statement of profit and loss'!$B$8:$L$9,2,FALSE)</f>
        <v>B</v>
      </c>
      <c r="I44" s="485">
        <f>INDEX('Statement of profit and loss'!$B$8:$L$38,MATCH('Indirect validations'!G44,'Statement of profit and loss'!$B$8:$B$38,0),MATCH('Indirect validations'!H44,'Statement of profit and loss'!$B$9:$L$9,0))</f>
        <v>0</v>
      </c>
      <c r="J44" s="485">
        <f>INDEX('Statement of profit and loss'!$B$71:$L$101,MATCH('Indirect validations'!G44,'Statement of profit and loss'!$B$71:$B$101,0),MATCH('Indirect validations'!H44,'Statement of profit and loss'!$B$72:$L$72,0))</f>
        <v>0</v>
      </c>
      <c r="N44" s="484"/>
      <c r="O44" s="484"/>
      <c r="P44" s="485"/>
      <c r="Q44" s="485"/>
      <c r="S44" s="494"/>
      <c r="V44" s="494"/>
    </row>
    <row r="45" spans="4:22" s="482" customFormat="1" ht="15.75" thickBot="1" x14ac:dyDescent="0.3">
      <c r="D45" s="495"/>
      <c r="E45" s="482" t="s">
        <v>162</v>
      </c>
      <c r="F45" s="482" t="str">
        <f>'Statement of profit and loss'!$F$8</f>
        <v>2024 UY</v>
      </c>
      <c r="G45" s="484"/>
      <c r="H45" s="484"/>
      <c r="I45" s="501">
        <f>SUM(I43:I44)</f>
        <v>0</v>
      </c>
      <c r="J45" s="501">
        <f>SUM(J43:J44)</f>
        <v>0</v>
      </c>
      <c r="K45" s="493" t="s">
        <v>153</v>
      </c>
      <c r="L45" s="482" t="str">
        <f>'Analysis of underwriting re'!$C$66</f>
        <v>Total</v>
      </c>
      <c r="M45" s="482" t="str">
        <f>'Analysis of underwriting re'!$F$48</f>
        <v>Gross claims incurred</v>
      </c>
      <c r="N45" s="484">
        <f>INDEX('Analysis of underwriting re'!$B$26:$C$45,MATCH('Indirect validations'!L45,'Analysis of underwriting re'!$C$26:$C$45,0),1)</f>
        <v>14</v>
      </c>
      <c r="O45" s="484" t="str">
        <f>HLOOKUP(M45,'Analysis of underwriting re'!$B$27:$I$29,3,FALSE)</f>
        <v>I</v>
      </c>
      <c r="P45" s="485">
        <f>INDEX('Analysis of underwriting re'!$B$26:$I$45,MATCH('Indirect validations'!N45,'Analysis of underwriting re'!$B$26:$B$45,0),MATCH('Indirect validations'!O45,'Analysis of underwriting re'!$B$29:$I$29,0))</f>
        <v>0</v>
      </c>
      <c r="Q45" s="485">
        <f>INDEX('Analysis of underwriting re'!$K$26:$R$45,MATCH('Indirect validations'!N45,'Analysis of underwriting re'!$K$26:$K$45,0),MATCH('Indirect validations'!O45,'Analysis of underwriting re'!$K$29:$R$29,0))</f>
        <v>0</v>
      </c>
      <c r="R45" s="482" t="str">
        <f t="shared" ref="R45" si="31">IF($T45="No",IF(I45=P45,"Pass","Fail"),IF(I45+P45=0,"Pass","Fail"))</f>
        <v>Pass</v>
      </c>
      <c r="S45" s="494" t="str">
        <f t="shared" ref="S45" si="32">IF($T45="No",IF(J45=Q45,"Pass","Fail"),IF(J45+Q45=0,"Pass","Fail"))</f>
        <v>Pass</v>
      </c>
      <c r="T45" s="482" t="s">
        <v>69</v>
      </c>
      <c r="U45" s="482">
        <f t="shared" ref="U45" si="33">IF(R45="Pass",0,1)</f>
        <v>0</v>
      </c>
      <c r="V45" s="494">
        <f t="shared" ref="V45" si="34">IF(S45="Pass",0,1)</f>
        <v>0</v>
      </c>
    </row>
    <row r="46" spans="4:22" s="482" customFormat="1" ht="13.5" thickTop="1" x14ac:dyDescent="0.2">
      <c r="D46" s="495"/>
      <c r="G46" s="484"/>
      <c r="H46" s="484"/>
      <c r="I46" s="485"/>
      <c r="J46" s="485"/>
      <c r="N46" s="484"/>
      <c r="O46" s="484"/>
      <c r="P46" s="485"/>
      <c r="Q46" s="485"/>
      <c r="S46" s="494"/>
      <c r="V46" s="494"/>
    </row>
    <row r="47" spans="4:22" s="482" customFormat="1" ht="30" x14ac:dyDescent="0.25">
      <c r="D47" s="492" t="s">
        <v>152</v>
      </c>
      <c r="E47" s="482" t="str">
        <f>'Statement of profit and loss'!$C$21</f>
        <v>Gross amount - Claims paid</v>
      </c>
      <c r="F47" s="482" t="str">
        <f>'Statement of profit and loss'!$G$8</f>
        <v>2023 UY</v>
      </c>
      <c r="G47" s="484">
        <f>INDEX('Statement of profit and loss'!$B$8:$L$38,MATCH(E47,'Statement of profit and loss'!$C$8:$C$38,0),1)</f>
        <v>10</v>
      </c>
      <c r="H47" s="484" t="str">
        <f>HLOOKUP(F47,'Statement of profit and loss'!$B$8:$L$9,2,FALSE)</f>
        <v>C</v>
      </c>
      <c r="I47" s="485">
        <f>INDEX('Statement of profit and loss'!$B$8:$L$38,MATCH('Indirect validations'!G47,'Statement of profit and loss'!$B$8:$B$38,0),MATCH('Indirect validations'!H47,'Statement of profit and loss'!$B$9:$L$9,0))</f>
        <v>0</v>
      </c>
      <c r="J47" s="485">
        <f>INDEX('Statement of profit and loss'!$B$71:$L$101,MATCH('Indirect validations'!G47,'Statement of profit and loss'!$B$71:$B$101,0),MATCH('Indirect validations'!H47,'Statement of profit and loss'!$B$72:$L$72,0))</f>
        <v>0</v>
      </c>
      <c r="N47" s="484"/>
      <c r="O47" s="484"/>
      <c r="P47" s="485"/>
      <c r="Q47" s="485"/>
      <c r="S47" s="494"/>
      <c r="V47" s="494"/>
    </row>
    <row r="48" spans="4:22" s="482" customFormat="1" ht="30" x14ac:dyDescent="0.25">
      <c r="D48" s="492" t="s">
        <v>152</v>
      </c>
      <c r="E48" s="482" t="str">
        <f>'Statement of profit and loss'!$C$25</f>
        <v>Gross amount - Change in the provision for claims</v>
      </c>
      <c r="F48" s="482" t="str">
        <f>'Statement of profit and loss'!$G$8</f>
        <v>2023 UY</v>
      </c>
      <c r="G48" s="484">
        <f>INDEX('Statement of profit and loss'!$B$8:$L$38,MATCH(E48,'Statement of profit and loss'!$C$8:$C$38,0),1)</f>
        <v>13</v>
      </c>
      <c r="H48" s="484" t="str">
        <f>HLOOKUP(F48,'Statement of profit and loss'!$B$8:$L$9,2,FALSE)</f>
        <v>C</v>
      </c>
      <c r="I48" s="485">
        <f>INDEX('Statement of profit and loss'!$B$8:$L$38,MATCH('Indirect validations'!G48,'Statement of profit and loss'!$B$8:$B$38,0),MATCH('Indirect validations'!H48,'Statement of profit and loss'!$B$9:$L$9,0))</f>
        <v>0</v>
      </c>
      <c r="J48" s="485">
        <f>INDEX('Statement of profit and loss'!$B$71:$L$101,MATCH('Indirect validations'!G48,'Statement of profit and loss'!$B$71:$B$101,0),MATCH('Indirect validations'!H48,'Statement of profit and loss'!$B$72:$L$72,0))</f>
        <v>0</v>
      </c>
      <c r="N48" s="484"/>
      <c r="O48" s="484"/>
      <c r="P48" s="485"/>
      <c r="Q48" s="485"/>
      <c r="S48" s="494"/>
      <c r="V48" s="494"/>
    </row>
    <row r="49" spans="4:22" s="482" customFormat="1" ht="15.75" thickBot="1" x14ac:dyDescent="0.3">
      <c r="D49" s="495"/>
      <c r="E49" s="482" t="s">
        <v>162</v>
      </c>
      <c r="F49" s="482" t="str">
        <f>'Statement of profit and loss'!$G$8</f>
        <v>2023 UY</v>
      </c>
      <c r="G49" s="484"/>
      <c r="H49" s="484"/>
      <c r="I49" s="501">
        <f>SUM(I47:I48)</f>
        <v>0</v>
      </c>
      <c r="J49" s="501">
        <f>SUM(J47:J48)</f>
        <v>0</v>
      </c>
      <c r="K49" s="493" t="s">
        <v>153</v>
      </c>
      <c r="L49" s="482" t="str">
        <f>'Analysis of underwriting re'!$C$87</f>
        <v>Total</v>
      </c>
      <c r="M49" s="482" t="str">
        <f>'Analysis of underwriting re'!$F$69</f>
        <v>Gross claims incurred</v>
      </c>
      <c r="N49" s="484">
        <f>INDEX('Analysis of underwriting re'!$B$47:$C$66,MATCH('Indirect validations'!L49,'Analysis of underwriting re'!$C$47:$C$66,0),1)</f>
        <v>14</v>
      </c>
      <c r="O49" s="484" t="str">
        <f>HLOOKUP(M49,'Analysis of underwriting re'!$B$48:$I$50,3,FALSE)</f>
        <v>O</v>
      </c>
      <c r="P49" s="485">
        <f>INDEX('Analysis of underwriting re'!$B$47:$I$66,MATCH('Indirect validations'!N49,'Analysis of underwriting re'!$B$47:$B$66,0),MATCH('Indirect validations'!O49,'Analysis of underwriting re'!$B$50:$I$50,0))</f>
        <v>0</v>
      </c>
      <c r="Q49" s="485">
        <f>INDEX('Analysis of underwriting re'!$K$47:$R$66,MATCH('Indirect validations'!N49,'Analysis of underwriting re'!$K$47:$K$66,0),MATCH('Indirect validations'!O49,'Analysis of underwriting re'!$K$50:$R$50,0))</f>
        <v>0</v>
      </c>
      <c r="R49" s="482" t="str">
        <f t="shared" ref="R49" si="35">IF($T49="No",IF(I49=P49,"Pass","Fail"),IF(I49+P49=0,"Pass","Fail"))</f>
        <v>Pass</v>
      </c>
      <c r="S49" s="494" t="str">
        <f t="shared" ref="S49" si="36">IF($T49="No",IF(J49=Q49,"Pass","Fail"),IF(J49+Q49=0,"Pass","Fail"))</f>
        <v>Pass</v>
      </c>
      <c r="T49" s="482" t="s">
        <v>69</v>
      </c>
      <c r="U49" s="482">
        <f t="shared" ref="U49" si="37">IF(R49="Pass",0,1)</f>
        <v>0</v>
      </c>
      <c r="V49" s="494">
        <f t="shared" ref="V49" si="38">IF(S49="Pass",0,1)</f>
        <v>0</v>
      </c>
    </row>
    <row r="50" spans="4:22" s="482" customFormat="1" ht="13.5" thickTop="1" x14ac:dyDescent="0.2">
      <c r="D50" s="495"/>
      <c r="G50" s="484"/>
      <c r="H50" s="484"/>
      <c r="I50" s="485"/>
      <c r="J50" s="485"/>
      <c r="N50" s="484"/>
      <c r="O50" s="484"/>
      <c r="P50" s="485"/>
      <c r="Q50" s="485"/>
      <c r="S50" s="494"/>
      <c r="V50" s="494"/>
    </row>
    <row r="51" spans="4:22" s="482" customFormat="1" ht="30" x14ac:dyDescent="0.25">
      <c r="D51" s="492" t="s">
        <v>152</v>
      </c>
      <c r="E51" s="482" t="str">
        <f>'Statement of profit and loss'!$C$21</f>
        <v>Gross amount - Claims paid</v>
      </c>
      <c r="F51" s="482" t="str">
        <f>'Statement of profit and loss'!$H$8</f>
        <v>2022 UY</v>
      </c>
      <c r="G51" s="484">
        <f>INDEX('Statement of profit and loss'!$B$8:$L$38,MATCH(E51,'Statement of profit and loss'!$C$8:$C$38,0),1)</f>
        <v>10</v>
      </c>
      <c r="H51" s="484" t="str">
        <f>HLOOKUP(F51,'Statement of profit and loss'!$B$8:$L$9,2,FALSE)</f>
        <v>D</v>
      </c>
      <c r="I51" s="485">
        <f>INDEX('Statement of profit and loss'!$B$8:$L$38,MATCH('Indirect validations'!G51,'Statement of profit and loss'!$B$8:$B$38,0),MATCH('Indirect validations'!H51,'Statement of profit and loss'!$B$9:$L$9,0))</f>
        <v>0</v>
      </c>
      <c r="J51" s="485">
        <f>INDEX('Statement of profit and loss'!$B$71:$L$101,MATCH('Indirect validations'!G51,'Statement of profit and loss'!$B$71:$B$101,0),MATCH('Indirect validations'!H51,'Statement of profit and loss'!$B$72:$L$72,0))</f>
        <v>0</v>
      </c>
      <c r="N51" s="484"/>
      <c r="O51" s="484"/>
      <c r="S51" s="494"/>
      <c r="V51" s="494"/>
    </row>
    <row r="52" spans="4:22" s="482" customFormat="1" ht="30" x14ac:dyDescent="0.25">
      <c r="D52" s="492" t="s">
        <v>152</v>
      </c>
      <c r="E52" s="482" t="str">
        <f>'Statement of profit and loss'!$C$25</f>
        <v>Gross amount - Change in the provision for claims</v>
      </c>
      <c r="F52" s="482" t="str">
        <f>'Statement of profit and loss'!$H$8</f>
        <v>2022 UY</v>
      </c>
      <c r="G52" s="484">
        <f>INDEX('Statement of profit and loss'!$B$8:$L$38,MATCH(E52,'Statement of profit and loss'!$C$8:$C$38,0),1)</f>
        <v>13</v>
      </c>
      <c r="H52" s="484" t="str">
        <f>HLOOKUP(F52,'Statement of profit and loss'!$B$8:$L$9,2,FALSE)</f>
        <v>D</v>
      </c>
      <c r="I52" s="485">
        <f>INDEX('Statement of profit and loss'!$B$8:$L$38,MATCH('Indirect validations'!G52,'Statement of profit and loss'!$B$8:$B$38,0),MATCH('Indirect validations'!H52,'Statement of profit and loss'!$B$9:$L$9,0))</f>
        <v>0</v>
      </c>
      <c r="J52" s="485">
        <f>INDEX('Statement of profit and loss'!$B$71:$L$101,MATCH('Indirect validations'!G52,'Statement of profit and loss'!$B$71:$B$101,0),MATCH('Indirect validations'!H52,'Statement of profit and loss'!$B$72:$L$72,0))</f>
        <v>0</v>
      </c>
      <c r="N52" s="484"/>
      <c r="O52" s="484"/>
      <c r="P52" s="485"/>
      <c r="Q52" s="485"/>
      <c r="S52" s="494"/>
      <c r="V52" s="494"/>
    </row>
    <row r="53" spans="4:22" s="482" customFormat="1" ht="15.75" thickBot="1" x14ac:dyDescent="0.3">
      <c r="D53" s="495"/>
      <c r="E53" s="482" t="s">
        <v>162</v>
      </c>
      <c r="F53" s="482" t="str">
        <f>'Statement of profit and loss'!$H$8</f>
        <v>2022 UY</v>
      </c>
      <c r="G53" s="484"/>
      <c r="H53" s="484"/>
      <c r="I53" s="501">
        <f>SUM(I51:I52)</f>
        <v>0</v>
      </c>
      <c r="J53" s="501">
        <f>SUM(J51:J52)</f>
        <v>0</v>
      </c>
      <c r="K53" s="493" t="s">
        <v>153</v>
      </c>
      <c r="L53" s="482" t="str">
        <f>'Analysis of underwriting re'!$C$109</f>
        <v>Total</v>
      </c>
      <c r="M53" s="482" t="str">
        <f>'Analysis of underwriting re'!$F$91</f>
        <v>Gross claims incurred</v>
      </c>
      <c r="N53" s="484">
        <f>INDEX('Analysis of underwriting re'!$B$68:$C$87,MATCH('Indirect validations'!L53,'Analysis of underwriting re'!$C$68:$C$87,0),1)</f>
        <v>14</v>
      </c>
      <c r="O53" s="484" t="str">
        <f>HLOOKUP(M53,'Analysis of underwriting re'!$B$69:$I$71,3,FALSE)</f>
        <v>U</v>
      </c>
      <c r="P53" s="485">
        <f>INDEX('Analysis of underwriting re'!$B$68:$I$87,MATCH('Indirect validations'!N53,'Analysis of underwriting re'!$B$68:$B$87,0),MATCH('Indirect validations'!O53,'Analysis of underwriting re'!$B$71:$I$71,0))</f>
        <v>0</v>
      </c>
      <c r="Q53" s="485">
        <f>INDEX('Analysis of underwriting re'!$K$68:$R$87,MATCH('Indirect validations'!N53,'Analysis of underwriting re'!$K$68:$K$87,0),MATCH('Indirect validations'!O53,'Analysis of underwriting re'!$K$71:$R$71,0))</f>
        <v>0</v>
      </c>
      <c r="R53" s="482" t="str">
        <f t="shared" ref="R53" si="39">IF($T53="No",IF(I53=P53,"Pass","Fail"),IF(I53+P53=0,"Pass","Fail"))</f>
        <v>Pass</v>
      </c>
      <c r="S53" s="494" t="str">
        <f t="shared" ref="S53" si="40">IF($T53="No",IF(J53=Q53,"Pass","Fail"),IF(J53+Q53=0,"Pass","Fail"))</f>
        <v>Pass</v>
      </c>
      <c r="T53" s="482" t="s">
        <v>69</v>
      </c>
      <c r="U53" s="482">
        <f t="shared" ref="U53" si="41">IF(R53="Pass",0,1)</f>
        <v>0</v>
      </c>
      <c r="V53" s="494">
        <f t="shared" ref="V53" si="42">IF(S53="Pass",0,1)</f>
        <v>0</v>
      </c>
    </row>
    <row r="54" spans="4:22" s="482" customFormat="1" ht="13.5" thickTop="1" x14ac:dyDescent="0.2">
      <c r="D54" s="495"/>
      <c r="G54" s="484"/>
      <c r="H54" s="484"/>
      <c r="I54" s="485"/>
      <c r="J54" s="485"/>
      <c r="N54" s="484"/>
      <c r="O54" s="484"/>
      <c r="P54" s="485"/>
      <c r="Q54" s="485"/>
      <c r="S54" s="494"/>
      <c r="V54" s="494"/>
    </row>
    <row r="55" spans="4:22" s="482" customFormat="1" ht="30" x14ac:dyDescent="0.25">
      <c r="D55" s="492" t="s">
        <v>152</v>
      </c>
      <c r="E55" s="482" t="str">
        <f>'Statement of profit and loss'!$C$21</f>
        <v>Gross amount - Claims paid</v>
      </c>
      <c r="F55" s="482" t="str">
        <f>'Statement of profit and loss'!$I$8</f>
        <v>2021 UY</v>
      </c>
      <c r="G55" s="484">
        <f>INDEX('Statement of profit and loss'!$B$8:$L$38,MATCH(E55,'Statement of profit and loss'!$C$8:$C$38,0),1)</f>
        <v>10</v>
      </c>
      <c r="H55" s="484" t="str">
        <f>HLOOKUP(F55,'Statement of profit and loss'!$B$8:$L$9,2,FALSE)</f>
        <v>E</v>
      </c>
      <c r="I55" s="485">
        <f>INDEX('Statement of profit and loss'!$B$8:$L$38,MATCH('Indirect validations'!G55,'Statement of profit and loss'!$B$8:$B$38,0),MATCH('Indirect validations'!H55,'Statement of profit and loss'!$B$9:$L$9,0))</f>
        <v>0</v>
      </c>
      <c r="J55" s="485">
        <f>INDEX('Statement of profit and loss'!$B$71:$L$101,MATCH('Indirect validations'!G55,'Statement of profit and loss'!$B$71:$B$101,0),MATCH('Indirect validations'!H55,'Statement of profit and loss'!$B$72:$L$72,0))</f>
        <v>0</v>
      </c>
      <c r="N55" s="484"/>
      <c r="O55" s="484"/>
      <c r="P55" s="485"/>
      <c r="Q55" s="485"/>
      <c r="S55" s="494"/>
      <c r="V55" s="494"/>
    </row>
    <row r="56" spans="4:22" s="482" customFormat="1" ht="30" x14ac:dyDescent="0.25">
      <c r="D56" s="492" t="s">
        <v>152</v>
      </c>
      <c r="E56" s="482" t="str">
        <f>'Statement of profit and loss'!$C$25</f>
        <v>Gross amount - Change in the provision for claims</v>
      </c>
      <c r="F56" s="482" t="str">
        <f>'Statement of profit and loss'!$I$8</f>
        <v>2021 UY</v>
      </c>
      <c r="G56" s="484">
        <f>INDEX('Statement of profit and loss'!$B$8:$L$38,MATCH(E56,'Statement of profit and loss'!$C$8:$C$38,0),1)</f>
        <v>13</v>
      </c>
      <c r="H56" s="484" t="str">
        <f>HLOOKUP(F56,'Statement of profit and loss'!$B$8:$L$9,2,FALSE)</f>
        <v>E</v>
      </c>
      <c r="I56" s="485">
        <f>INDEX('Statement of profit and loss'!$B$8:$L$38,MATCH('Indirect validations'!G56,'Statement of profit and loss'!$B$8:$B$38,0),MATCH('Indirect validations'!H56,'Statement of profit and loss'!$B$9:$L$9,0))</f>
        <v>0</v>
      </c>
      <c r="J56" s="485">
        <f>INDEX('Statement of profit and loss'!$B$71:$L$101,MATCH('Indirect validations'!G56,'Statement of profit and loss'!$B$71:$B$101,0),MATCH('Indirect validations'!H56,'Statement of profit and loss'!$B$72:$L$72,0))</f>
        <v>0</v>
      </c>
      <c r="N56" s="484"/>
      <c r="O56" s="484"/>
      <c r="P56" s="485"/>
      <c r="Q56" s="485"/>
      <c r="S56" s="494"/>
      <c r="V56" s="494"/>
    </row>
    <row r="57" spans="4:22" s="482" customFormat="1" ht="15.75" thickBot="1" x14ac:dyDescent="0.3">
      <c r="D57" s="495"/>
      <c r="E57" s="482" t="s">
        <v>162</v>
      </c>
      <c r="F57" s="482" t="str">
        <f>'Statement of profit and loss'!$I$8</f>
        <v>2021 UY</v>
      </c>
      <c r="G57" s="484"/>
      <c r="H57" s="484"/>
      <c r="I57" s="501">
        <f>SUM(I55:I56)</f>
        <v>0</v>
      </c>
      <c r="J57" s="501">
        <f>SUM(J55:J56)</f>
        <v>0</v>
      </c>
      <c r="K57" s="493" t="s">
        <v>153</v>
      </c>
      <c r="L57" s="482" t="str">
        <f>'Analysis of underwriting re'!$C$130</f>
        <v>Total</v>
      </c>
      <c r="M57" s="482" t="str">
        <f>'Analysis of underwriting re'!$F$112</f>
        <v>Gross claims incurred</v>
      </c>
      <c r="N57" s="484">
        <f>INDEX('Analysis of underwriting re'!$B$90:$C$109,MATCH('Indirect validations'!L57,'Analysis of underwriting re'!$C$90:$C$109,0),1)</f>
        <v>14</v>
      </c>
      <c r="O57" s="484" t="str">
        <f>HLOOKUP(M57,'Analysis of underwriting re'!$B$91:$I$93,3,FALSE)</f>
        <v>AA</v>
      </c>
      <c r="P57" s="485">
        <f>INDEX('Analysis of underwriting re'!$B$90:$I$109,MATCH('Indirect validations'!N57,'Analysis of underwriting re'!$B$90:$B$109,0),MATCH('Indirect validations'!O57,'Analysis of underwriting re'!$B$93:$I$93,0))</f>
        <v>0</v>
      </c>
      <c r="Q57" s="485">
        <f>INDEX('Analysis of underwriting re'!$K$90:$R$109,MATCH('Indirect validations'!N57,'Analysis of underwriting re'!$K$90:$K$109,0),MATCH('Indirect validations'!O57,'Analysis of underwriting re'!$K$93:$R$93,0))</f>
        <v>0</v>
      </c>
      <c r="R57" s="482" t="str">
        <f t="shared" ref="R57" si="43">IF($T57="No",IF(I57=P57,"Pass","Fail"),IF(I57+P57=0,"Pass","Fail"))</f>
        <v>Pass</v>
      </c>
      <c r="S57" s="494" t="str">
        <f t="shared" ref="S57" si="44">IF($T57="No",IF(J57=Q57,"Pass","Fail"),IF(J57+Q57=0,"Pass","Fail"))</f>
        <v>Pass</v>
      </c>
      <c r="T57" s="482" t="s">
        <v>69</v>
      </c>
      <c r="U57" s="482">
        <f t="shared" ref="U57" si="45">IF(R57="Pass",0,1)</f>
        <v>0</v>
      </c>
      <c r="V57" s="494">
        <f t="shared" ref="V57" si="46">IF(S57="Pass",0,1)</f>
        <v>0</v>
      </c>
    </row>
    <row r="58" spans="4:22" s="482" customFormat="1" ht="13.5" thickTop="1" x14ac:dyDescent="0.2">
      <c r="D58" s="495"/>
      <c r="G58" s="484"/>
      <c r="H58" s="484"/>
      <c r="I58" s="485"/>
      <c r="J58" s="485"/>
      <c r="N58" s="484"/>
      <c r="O58" s="484"/>
      <c r="P58" s="485"/>
      <c r="Q58" s="485"/>
      <c r="S58" s="494"/>
      <c r="V58" s="494"/>
    </row>
    <row r="59" spans="4:22" s="482" customFormat="1" ht="30" x14ac:dyDescent="0.25">
      <c r="D59" s="492" t="s">
        <v>152</v>
      </c>
      <c r="E59" s="482" t="str">
        <f>'Statement of profit and loss'!$C$21</f>
        <v>Gross amount - Claims paid</v>
      </c>
      <c r="F59" s="482" t="str">
        <f>'Statement of profit and loss'!$J$8</f>
        <v>2020 UY</v>
      </c>
      <c r="G59" s="484">
        <f>INDEX('Statement of profit and loss'!$B$8:$L$38,MATCH(E59,'Statement of profit and loss'!$C$8:$C$38,0),1)</f>
        <v>10</v>
      </c>
      <c r="H59" s="484" t="str">
        <f>HLOOKUP(F59,'Statement of profit and loss'!$B$8:$L$9,2,FALSE)</f>
        <v>F</v>
      </c>
      <c r="I59" s="485">
        <f>INDEX('Statement of profit and loss'!$B$8:$L$38,MATCH('Indirect validations'!G59,'Statement of profit and loss'!$B$8:$B$38,0),MATCH('Indirect validations'!H59,'Statement of profit and loss'!$B$9:$L$9,0))</f>
        <v>0</v>
      </c>
      <c r="J59" s="485">
        <f>INDEX('Statement of profit and loss'!$B$71:$L$101,MATCH('Indirect validations'!G59,'Statement of profit and loss'!$B$71:$B$101,0),MATCH('Indirect validations'!H59,'Statement of profit and loss'!$B$72:$L$72,0))</f>
        <v>0</v>
      </c>
      <c r="N59" s="484"/>
      <c r="O59" s="484"/>
      <c r="P59" s="485"/>
      <c r="Q59" s="485"/>
      <c r="S59" s="494"/>
      <c r="V59" s="494"/>
    </row>
    <row r="60" spans="4:22" s="482" customFormat="1" ht="30" x14ac:dyDescent="0.25">
      <c r="D60" s="492" t="s">
        <v>152</v>
      </c>
      <c r="E60" s="482" t="str">
        <f>'Statement of profit and loss'!$C$25</f>
        <v>Gross amount - Change in the provision for claims</v>
      </c>
      <c r="F60" s="482" t="str">
        <f>'Statement of profit and loss'!$J$8</f>
        <v>2020 UY</v>
      </c>
      <c r="G60" s="484">
        <f>INDEX('Statement of profit and loss'!$B$8:$L$38,MATCH(E60,'Statement of profit and loss'!$C$8:$C$38,0),1)</f>
        <v>13</v>
      </c>
      <c r="H60" s="484" t="str">
        <f>HLOOKUP(F60,'Statement of profit and loss'!$B$8:$L$9,2,FALSE)</f>
        <v>F</v>
      </c>
      <c r="I60" s="485">
        <f>INDEX('Statement of profit and loss'!$B$8:$L$38,MATCH('Indirect validations'!G60,'Statement of profit and loss'!$B$8:$B$38,0),MATCH('Indirect validations'!H60,'Statement of profit and loss'!$B$9:$L$9,0))</f>
        <v>0</v>
      </c>
      <c r="J60" s="485">
        <f>INDEX('Statement of profit and loss'!$B$71:$L$101,MATCH('Indirect validations'!G60,'Statement of profit and loss'!$B$71:$B$101,0),MATCH('Indirect validations'!H60,'Statement of profit and loss'!$B$72:$L$72,0))</f>
        <v>0</v>
      </c>
      <c r="N60" s="484"/>
      <c r="O60" s="484"/>
      <c r="P60" s="485"/>
      <c r="Q60" s="485"/>
      <c r="S60" s="494"/>
      <c r="V60" s="494"/>
    </row>
    <row r="61" spans="4:22" s="482" customFormat="1" ht="15.75" thickBot="1" x14ac:dyDescent="0.3">
      <c r="D61" s="495"/>
      <c r="E61" s="482" t="s">
        <v>162</v>
      </c>
      <c r="F61" s="482" t="str">
        <f>'Statement of profit and loss'!$J$8</f>
        <v>2020 UY</v>
      </c>
      <c r="G61" s="484"/>
      <c r="H61" s="484"/>
      <c r="I61" s="501">
        <f>SUM(I59:I60)</f>
        <v>0</v>
      </c>
      <c r="J61" s="501">
        <f>SUM(J59:J60)</f>
        <v>0</v>
      </c>
      <c r="K61" s="493" t="s">
        <v>153</v>
      </c>
      <c r="L61" s="482" t="str">
        <f>'Analysis of underwriting re'!$C$151</f>
        <v>Total</v>
      </c>
      <c r="M61" s="482" t="str">
        <f>'Analysis of underwriting re'!$F$133</f>
        <v>Gross claims incurred</v>
      </c>
      <c r="N61" s="484">
        <f>INDEX('Analysis of underwriting re'!$B$111:$C$130,MATCH('Indirect validations'!L61,'Analysis of underwriting re'!$C$111:$C$130,0),1)</f>
        <v>14</v>
      </c>
      <c r="O61" s="484" t="str">
        <f>HLOOKUP(M61,'Analysis of underwriting re'!$B$112:$I$114,3,FALSE)</f>
        <v>AG</v>
      </c>
      <c r="P61" s="485">
        <f>INDEX('Analysis of underwriting re'!$B$111:$I$130,MATCH('Indirect validations'!N61,'Analysis of underwriting re'!$B$111:$B$130,0),MATCH('Indirect validations'!O61,'Analysis of underwriting re'!$B$114:$I$114,0))</f>
        <v>0</v>
      </c>
      <c r="Q61" s="485">
        <f>INDEX('Analysis of underwriting re'!$K$111:$R$130,MATCH('Indirect validations'!N61,'Analysis of underwriting re'!$K$111:$K$130,0),MATCH('Indirect validations'!O61,'Analysis of underwriting re'!$K$114:$R$114,0))</f>
        <v>0</v>
      </c>
      <c r="R61" s="482" t="str">
        <f t="shared" ref="R61" si="47">IF($T61="No",IF(I61=P61,"Pass","Fail"),IF(I61+P61=0,"Pass","Fail"))</f>
        <v>Pass</v>
      </c>
      <c r="S61" s="494" t="str">
        <f t="shared" ref="S61" si="48">IF($T61="No",IF(J61=Q61,"Pass","Fail"),IF(J61+Q61=0,"Pass","Fail"))</f>
        <v>Pass</v>
      </c>
      <c r="T61" s="482" t="s">
        <v>69</v>
      </c>
      <c r="U61" s="482">
        <f t="shared" ref="U61:V61" si="49">IF(R61="Pass",0,1)</f>
        <v>0</v>
      </c>
      <c r="V61" s="494">
        <f t="shared" si="49"/>
        <v>0</v>
      </c>
    </row>
    <row r="62" spans="4:22" s="482" customFormat="1" ht="13.5" thickTop="1" x14ac:dyDescent="0.2">
      <c r="D62" s="495"/>
      <c r="G62" s="484"/>
      <c r="H62" s="484"/>
      <c r="I62" s="485"/>
      <c r="J62" s="485"/>
      <c r="N62" s="484"/>
      <c r="O62" s="484"/>
      <c r="P62" s="485"/>
      <c r="Q62" s="485"/>
      <c r="S62" s="494"/>
      <c r="V62" s="494"/>
    </row>
    <row r="63" spans="4:22" s="482" customFormat="1" ht="30" x14ac:dyDescent="0.25">
      <c r="D63" s="492" t="s">
        <v>152</v>
      </c>
      <c r="E63" s="482" t="str">
        <f>'Statement of profit and loss'!$C$21</f>
        <v>Gross amount - Claims paid</v>
      </c>
      <c r="F63" s="482" t="str">
        <f>'Statement of profit and loss'!$K$8</f>
        <v>2019 UY</v>
      </c>
      <c r="G63" s="484">
        <f>INDEX('Statement of profit and loss'!$B$8:$L$38,MATCH(E63,'Statement of profit and loss'!$C$8:$C$38,0),1)</f>
        <v>10</v>
      </c>
      <c r="H63" s="484" t="str">
        <f>HLOOKUP(F63,'Statement of profit and loss'!$B$8:$L$9,2,FALSE)</f>
        <v>G</v>
      </c>
      <c r="I63" s="485">
        <f>INDEX('Statement of profit and loss'!$B$8:$L$38,MATCH('Indirect validations'!G63,'Statement of profit and loss'!$B$8:$B$38,0),MATCH('Indirect validations'!H63,'Statement of profit and loss'!$B$9:$L$9,0))</f>
        <v>0</v>
      </c>
      <c r="J63" s="485">
        <f>INDEX('Statement of profit and loss'!$B$71:$L$101,MATCH('Indirect validations'!G63,'Statement of profit and loss'!$B$71:$B$101,0),MATCH('Indirect validations'!H63,'Statement of profit and loss'!$B$72:$L$72,0))</f>
        <v>0</v>
      </c>
      <c r="N63" s="484"/>
      <c r="O63" s="484"/>
      <c r="P63" s="485"/>
      <c r="Q63" s="485"/>
      <c r="S63" s="494"/>
      <c r="V63" s="494"/>
    </row>
    <row r="64" spans="4:22" s="482" customFormat="1" ht="30" x14ac:dyDescent="0.25">
      <c r="D64" s="492" t="s">
        <v>152</v>
      </c>
      <c r="E64" s="482" t="str">
        <f>'Statement of profit and loss'!$C$25</f>
        <v>Gross amount - Change in the provision for claims</v>
      </c>
      <c r="F64" s="482" t="str">
        <f>'Statement of profit and loss'!$K$8</f>
        <v>2019 UY</v>
      </c>
      <c r="G64" s="484">
        <f>INDEX('Statement of profit and loss'!$B$8:$L$38,MATCH(E64,'Statement of profit and loss'!$C$8:$C$38,0),1)</f>
        <v>13</v>
      </c>
      <c r="H64" s="484" t="str">
        <f>HLOOKUP(F64,'Statement of profit and loss'!$B$8:$L$9,2,FALSE)</f>
        <v>G</v>
      </c>
      <c r="I64" s="485">
        <f>INDEX('Statement of profit and loss'!$B$8:$L$38,MATCH('Indirect validations'!G64,'Statement of profit and loss'!$B$8:$B$38,0),MATCH('Indirect validations'!H64,'Statement of profit and loss'!$B$9:$L$9,0))</f>
        <v>0</v>
      </c>
      <c r="J64" s="485">
        <f>INDEX('Statement of profit and loss'!$B$71:$L$101,MATCH('Indirect validations'!G64,'Statement of profit and loss'!$B$71:$B$101,0),MATCH('Indirect validations'!H64,'Statement of profit and loss'!$B$72:$L$72,0))</f>
        <v>0</v>
      </c>
      <c r="N64" s="484"/>
      <c r="O64" s="484"/>
      <c r="P64" s="485"/>
      <c r="Q64" s="485"/>
      <c r="S64" s="494"/>
      <c r="V64" s="494"/>
    </row>
    <row r="65" spans="4:22" s="482" customFormat="1" ht="15.75" thickBot="1" x14ac:dyDescent="0.3">
      <c r="D65" s="495"/>
      <c r="E65" s="482" t="s">
        <v>162</v>
      </c>
      <c r="F65" s="482" t="str">
        <f>'Statement of profit and loss'!$K$8</f>
        <v>2019 UY</v>
      </c>
      <c r="G65" s="484"/>
      <c r="H65" s="484"/>
      <c r="I65" s="501">
        <f>SUM(I63:I64)</f>
        <v>0</v>
      </c>
      <c r="J65" s="501">
        <f>SUM(J63:J64)</f>
        <v>0</v>
      </c>
      <c r="K65" s="493" t="s">
        <v>153</v>
      </c>
      <c r="L65" s="482" t="str">
        <f>'Analysis of underwriting re'!$C$172</f>
        <v>Total</v>
      </c>
      <c r="M65" s="482" t="str">
        <f>'Analysis of underwriting re'!$F$154</f>
        <v>Gross claims incurred</v>
      </c>
      <c r="N65" s="484">
        <f>INDEX('Analysis of underwriting re'!$B$132:$C$151,MATCH('Indirect validations'!L65,'Analysis of underwriting re'!$C$132:$C$151,0),1)</f>
        <v>14</v>
      </c>
      <c r="O65" s="484" t="str">
        <f>HLOOKUP(M65,'Analysis of underwriting re'!$B$133:$I$135,3,FALSE)</f>
        <v>AM</v>
      </c>
      <c r="P65" s="485">
        <f>INDEX('Analysis of underwriting re'!$B$132:$I$151,MATCH('Indirect validations'!N65,'Analysis of underwriting re'!$B$132:$B$151,0),MATCH('Indirect validations'!O65,'Analysis of underwriting re'!$B$135:$I$135,0))</f>
        <v>0</v>
      </c>
      <c r="Q65" s="485">
        <f>INDEX('Analysis of underwriting re'!$K$132:$R$151,MATCH('Indirect validations'!N65,'Analysis of underwriting re'!$K$132:$K$151,0),MATCH('Indirect validations'!O65,'Analysis of underwriting re'!$K$135:$R$135,0))</f>
        <v>0</v>
      </c>
      <c r="R65" s="482" t="str">
        <f t="shared" ref="R65" si="50">IF($T65="No",IF(I65=P65,"Pass","Fail"),IF(I65+P65=0,"Pass","Fail"))</f>
        <v>Pass</v>
      </c>
      <c r="S65" s="494" t="str">
        <f t="shared" ref="S65" si="51">IF($T65="No",IF(J65=Q65,"Pass","Fail"),IF(J65+Q65=0,"Pass","Fail"))</f>
        <v>Pass</v>
      </c>
      <c r="T65" s="482" t="s">
        <v>69</v>
      </c>
      <c r="U65" s="482">
        <f t="shared" ref="U65" si="52">IF(R65="Pass",0,1)</f>
        <v>0</v>
      </c>
      <c r="V65" s="494">
        <f t="shared" ref="V65" si="53">IF(S65="Pass",0,1)</f>
        <v>0</v>
      </c>
    </row>
    <row r="66" spans="4:22" s="482" customFormat="1" ht="13.5" thickTop="1" x14ac:dyDescent="0.2">
      <c r="D66" s="495"/>
      <c r="G66" s="484"/>
      <c r="H66" s="484"/>
      <c r="I66" s="485"/>
      <c r="J66" s="485"/>
      <c r="N66" s="484"/>
      <c r="O66" s="484"/>
      <c r="P66" s="485"/>
      <c r="Q66" s="485"/>
      <c r="S66" s="494"/>
      <c r="V66" s="494"/>
    </row>
    <row r="67" spans="4:22" s="482" customFormat="1" ht="30" x14ac:dyDescent="0.25">
      <c r="D67" s="492" t="s">
        <v>152</v>
      </c>
      <c r="E67" s="482" t="str">
        <f>'Statement of profit and loss'!$C$21</f>
        <v>Gross amount - Claims paid</v>
      </c>
      <c r="F67" s="482" t="str">
        <f>'Statement of profit and loss'!$L$8</f>
        <v>Total</v>
      </c>
      <c r="G67" s="484">
        <f>INDEX('Statement of profit and loss'!$B$8:$L$38,MATCH(E67,'Statement of profit and loss'!$C$8:$C$38,0),1)</f>
        <v>10</v>
      </c>
      <c r="H67" s="484" t="str">
        <f>HLOOKUP(F67,'Statement of profit and loss'!$B$8:$L$9,2,FALSE)</f>
        <v>H</v>
      </c>
      <c r="I67" s="485">
        <f>INDEX('Statement of profit and loss'!$B$8:$L$38,MATCH('Indirect validations'!G67,'Statement of profit and loss'!$B$8:$B$38,0),MATCH('Indirect validations'!H67,'Statement of profit and loss'!$B$9:$L$9,0))</f>
        <v>0</v>
      </c>
      <c r="J67" s="485">
        <f>INDEX('Statement of profit and loss'!$B$71:$L$101,MATCH('Indirect validations'!G67,'Statement of profit and loss'!$B$71:$B$101,0),MATCH('Indirect validations'!H67,'Statement of profit and loss'!$B$72:$L$72,0))</f>
        <v>0</v>
      </c>
      <c r="N67" s="484"/>
      <c r="O67" s="484"/>
      <c r="P67" s="485"/>
      <c r="Q67" s="485"/>
      <c r="S67" s="494"/>
      <c r="V67" s="494"/>
    </row>
    <row r="68" spans="4:22" s="482" customFormat="1" ht="30" x14ac:dyDescent="0.25">
      <c r="D68" s="492" t="s">
        <v>152</v>
      </c>
      <c r="E68" s="482" t="str">
        <f>'Statement of profit and loss'!$C$25</f>
        <v>Gross amount - Change in the provision for claims</v>
      </c>
      <c r="F68" s="482" t="str">
        <f>'Statement of profit and loss'!$L$8</f>
        <v>Total</v>
      </c>
      <c r="G68" s="484">
        <f>INDEX('Statement of profit and loss'!$B$8:$L$38,MATCH(E68,'Statement of profit and loss'!$C$8:$C$38,0),1)</f>
        <v>13</v>
      </c>
      <c r="H68" s="484" t="str">
        <f>HLOOKUP(F68,'Statement of profit and loss'!$B$8:$L$9,2,FALSE)</f>
        <v>H</v>
      </c>
      <c r="I68" s="485">
        <f>INDEX('Statement of profit and loss'!$B$8:$L$38,MATCH('Indirect validations'!G68,'Statement of profit and loss'!$B$8:$B$38,0),MATCH('Indirect validations'!H68,'Statement of profit and loss'!$B$9:$L$9,0))</f>
        <v>0</v>
      </c>
      <c r="J68" s="485">
        <f>INDEX('Statement of profit and loss'!$B$71:$L$101,MATCH('Indirect validations'!G68,'Statement of profit and loss'!$B$71:$B$101,0),MATCH('Indirect validations'!H68,'Statement of profit and loss'!$B$72:$L$72,0))</f>
        <v>0</v>
      </c>
      <c r="N68" s="484"/>
      <c r="O68" s="484"/>
      <c r="P68" s="485"/>
      <c r="Q68" s="485"/>
      <c r="S68" s="494"/>
      <c r="V68" s="494"/>
    </row>
    <row r="69" spans="4:22" s="482" customFormat="1" ht="15.75" thickBot="1" x14ac:dyDescent="0.3">
      <c r="D69" s="495"/>
      <c r="E69" s="482" t="s">
        <v>162</v>
      </c>
      <c r="F69" s="482" t="str">
        <f>'Statement of profit and loss'!$L$8</f>
        <v>Total</v>
      </c>
      <c r="G69" s="484"/>
      <c r="H69" s="484"/>
      <c r="I69" s="501">
        <f>SUM(I67:I68)</f>
        <v>0</v>
      </c>
      <c r="J69" s="501">
        <f>SUM(J67:J68)</f>
        <v>0</v>
      </c>
      <c r="K69" s="493" t="s">
        <v>153</v>
      </c>
      <c r="L69" s="482" t="str">
        <f>'Analysis of underwriting re'!$C$23</f>
        <v>Total</v>
      </c>
      <c r="M69" s="482" t="str">
        <f>'Analysis of underwriting re'!$F$5</f>
        <v>Gross claims incurred</v>
      </c>
      <c r="N69" s="484">
        <f>INDEX('Analysis of underwriting re'!$B$153:$C$172,MATCH('Indirect validations'!L69,'Analysis of underwriting re'!$C$153:$C$172,0),1)</f>
        <v>14</v>
      </c>
      <c r="O69" s="484" t="str">
        <f>HLOOKUP(M69,'Analysis of underwriting re'!$B$154:$I$156,3,FALSE)</f>
        <v>AS</v>
      </c>
      <c r="P69" s="485">
        <f>INDEX('Analysis of underwriting re'!$B$153:$I$172,MATCH('Indirect validations'!N69,'Analysis of underwriting re'!$B$153:$B$172,0),MATCH('Indirect validations'!O69,'Analysis of underwriting re'!$B$156:$I$156,0))</f>
        <v>0</v>
      </c>
      <c r="Q69" s="485">
        <f>INDEX('Analysis of underwriting re'!$K$153:$R$172,MATCH('Indirect validations'!N69,'Analysis of underwriting re'!$K$153:$K$172,0),MATCH('Indirect validations'!O69,'Analysis of underwriting re'!$K$156:$R$156,0))</f>
        <v>0</v>
      </c>
      <c r="R69" s="482" t="str">
        <f t="shared" ref="R69" si="54">IF($T69="No",IF(I69=P69,"Pass","Fail"),IF(I69+P69=0,"Pass","Fail"))</f>
        <v>Pass</v>
      </c>
      <c r="S69" s="494" t="str">
        <f t="shared" ref="S69" si="55">IF($T69="No",IF(J69=Q69,"Pass","Fail"),IF(J69+Q69=0,"Pass","Fail"))</f>
        <v>Pass</v>
      </c>
      <c r="T69" s="482" t="s">
        <v>69</v>
      </c>
      <c r="U69" s="482">
        <f t="shared" ref="U69" si="56">IF(R69="Pass",0,1)</f>
        <v>0</v>
      </c>
      <c r="V69" s="494">
        <f t="shared" ref="V69" si="57">IF(S69="Pass",0,1)</f>
        <v>0</v>
      </c>
    </row>
    <row r="70" spans="4:22" s="482" customFormat="1" ht="13.5" thickTop="1" x14ac:dyDescent="0.2">
      <c r="D70" s="495"/>
      <c r="G70" s="484"/>
      <c r="H70" s="484"/>
      <c r="I70" s="485"/>
      <c r="J70" s="485"/>
      <c r="N70" s="484"/>
      <c r="O70" s="484"/>
      <c r="P70" s="485"/>
      <c r="Q70" s="485"/>
      <c r="S70" s="494"/>
      <c r="V70" s="494"/>
    </row>
    <row r="71" spans="4:22" s="482" customFormat="1" ht="15" x14ac:dyDescent="0.25">
      <c r="D71" s="492" t="s">
        <v>158</v>
      </c>
      <c r="E71" s="482" t="str">
        <f>'Balance Sheet'!$C$13</f>
        <v>Provision for unearned premiums</v>
      </c>
      <c r="F71" s="482" t="str">
        <f>'Balance Sheet'!$E$37</f>
        <v>2025 UY</v>
      </c>
      <c r="G71" s="484">
        <f>INDEX('Balance Sheet'!$B$7:$L$30,MATCH('Indirect validations'!E71,'Balance Sheet'!$C$7:$C$30,0),1)</f>
        <v>4</v>
      </c>
      <c r="H71" s="484" t="str">
        <f>HLOOKUP(F71,'Balance Sheet'!$B$7:$L$8,2,FALSE)</f>
        <v>A</v>
      </c>
      <c r="I71" s="485">
        <f>INDEX('Balance Sheet'!$B$7:$L$30,MATCH('Indirect validations'!G71,'Balance Sheet'!$B$7:$B$30,0),MATCH('Indirect validations'!H71,'Balance Sheet'!$B$8:$L$8,0))</f>
        <v>0</v>
      </c>
      <c r="J71" s="485">
        <f>INDEX('Balance Sheet'!$B$68:$L$91,MATCH('Indirect validations'!G71,'Balance Sheet'!$B$68:$B$91,0),MATCH('Indirect validations'!H71,'Balance Sheet'!$B$69:$L$69,0))</f>
        <v>0</v>
      </c>
      <c r="K71" s="481"/>
      <c r="L71" s="481"/>
      <c r="M71" s="481"/>
      <c r="N71" s="481"/>
      <c r="O71" s="481"/>
      <c r="P71" s="485"/>
      <c r="Q71" s="485"/>
      <c r="S71" s="494"/>
      <c r="V71" s="494"/>
    </row>
    <row r="72" spans="4:22" s="482" customFormat="1" ht="15" x14ac:dyDescent="0.25">
      <c r="D72" s="492" t="s">
        <v>158</v>
      </c>
      <c r="E72" s="482" t="str">
        <f>'Balance Sheet'!$C$14</f>
        <v>Claims outstanding</v>
      </c>
      <c r="F72" s="482" t="str">
        <f>'Balance Sheet'!$E$37</f>
        <v>2025 UY</v>
      </c>
      <c r="G72" s="484">
        <f>INDEX('Balance Sheet'!$B$7:$L$30,MATCH('Indirect validations'!E72,'Balance Sheet'!$C$7:$C$30,0),1)</f>
        <v>5</v>
      </c>
      <c r="H72" s="484" t="str">
        <f>HLOOKUP(F72,'Balance Sheet'!$B$7:$L$8,2,FALSE)</f>
        <v>A</v>
      </c>
      <c r="I72" s="485">
        <f>INDEX('Balance Sheet'!$B$7:$L$30,MATCH('Indirect validations'!G72,'Balance Sheet'!$B$7:$B$30,0),MATCH('Indirect validations'!H72,'Balance Sheet'!$B$8:$L$8,0))</f>
        <v>0</v>
      </c>
      <c r="J72" s="485">
        <f>INDEX('Balance Sheet'!$B$68:$L$91,MATCH('Indirect validations'!G72,'Balance Sheet'!$B$68:$B$91,0),MATCH('Indirect validations'!H72,'Balance Sheet'!$B$69:$L$69,0))</f>
        <v>0</v>
      </c>
      <c r="N72" s="484"/>
      <c r="O72" s="484"/>
      <c r="P72" s="485"/>
      <c r="Q72" s="485"/>
      <c r="S72" s="494"/>
      <c r="V72" s="494"/>
    </row>
    <row r="73" spans="4:22" s="482" customFormat="1" ht="15" x14ac:dyDescent="0.25">
      <c r="D73" s="492" t="s">
        <v>158</v>
      </c>
      <c r="E73" s="482" t="str">
        <f>'Balance Sheet'!$C$15</f>
        <v>Long term business provisions</v>
      </c>
      <c r="F73" s="482" t="str">
        <f>'Balance Sheet'!$E$37</f>
        <v>2025 UY</v>
      </c>
      <c r="G73" s="484">
        <f>INDEX('Balance Sheet'!$B$7:$L$30,MATCH('Indirect validations'!E73,'Balance Sheet'!$C$7:$C$30,0),1)</f>
        <v>6</v>
      </c>
      <c r="H73" s="484" t="str">
        <f>HLOOKUP(F73,'Balance Sheet'!$B$7:$L$8,2,FALSE)</f>
        <v>A</v>
      </c>
      <c r="I73" s="485">
        <f>INDEX('Balance Sheet'!$B$7:$L$30,MATCH('Indirect validations'!G73,'Balance Sheet'!$B$7:$B$30,0),MATCH('Indirect validations'!H73,'Balance Sheet'!$B$8:$L$8,0))</f>
        <v>0</v>
      </c>
      <c r="J73" s="485">
        <f>INDEX('Balance Sheet'!$B$68:$L$91,MATCH('Indirect validations'!G73,'Balance Sheet'!$B$68:$B$91,0),MATCH('Indirect validations'!H73,'Balance Sheet'!$B$69:$L$69,0))</f>
        <v>0</v>
      </c>
      <c r="N73" s="484"/>
      <c r="O73" s="484"/>
      <c r="P73" s="485"/>
      <c r="Q73" s="485"/>
      <c r="S73" s="494"/>
      <c r="V73" s="494"/>
    </row>
    <row r="74" spans="4:22" s="482" customFormat="1" ht="15.75" thickBot="1" x14ac:dyDescent="0.3">
      <c r="D74" s="495"/>
      <c r="E74" s="482" t="s">
        <v>163</v>
      </c>
      <c r="F74" s="482" t="str">
        <f>'Balance Sheet'!$E$37</f>
        <v>2025 UY</v>
      </c>
      <c r="G74" s="484"/>
      <c r="H74" s="484"/>
      <c r="I74" s="501">
        <f>SUM(I71:I73)</f>
        <v>0</v>
      </c>
      <c r="J74" s="501">
        <f>SUM(J71:J73)</f>
        <v>0</v>
      </c>
      <c r="K74" s="493" t="s">
        <v>19</v>
      </c>
      <c r="L74" s="481" t="str">
        <f>'Currency risk'!$C$8</f>
        <v>Reinsurers' share of technical provisions</v>
      </c>
      <c r="M74" s="481" t="str">
        <f>'Currency risk'!$L$5</f>
        <v>Total</v>
      </c>
      <c r="N74" s="481">
        <f>INDEX('Currency risk'!$B$4:$C$19,MATCH('Indirect validations'!L74,'Currency risk'!$C$4:$C$19,0),1)</f>
        <v>2</v>
      </c>
      <c r="O74" s="481" t="str">
        <f>HLOOKUP(M74,'Currency risk'!$B$5:$L$6,2,FALSE)</f>
        <v>H</v>
      </c>
      <c r="P74" s="485">
        <f>INDEX('Currency risk'!$B$4:$L$19,MATCH('Indirect validations'!N74,'Currency risk'!$B$4:$B$19,0),MATCH('Indirect validations'!O74,'Currency risk'!$B$6:$L$6,0))</f>
        <v>0</v>
      </c>
      <c r="Q74" s="485">
        <f>INDEX('Currency risk'!$N$4:$X$19,MATCH('Indirect validations'!N74,'Currency risk'!$N$4:$N$19,0),MATCH('Indirect validations'!O74,'Currency risk'!$N$6:$X$6,0))</f>
        <v>0</v>
      </c>
      <c r="R74" s="482" t="str">
        <f t="shared" ref="R74" si="58">IF($T74="No",IF(I74=P74,"Pass","Fail"),IF(I74+P74=0,"Pass","Fail"))</f>
        <v>Pass</v>
      </c>
      <c r="S74" s="494" t="str">
        <f t="shared" ref="S74" si="59">IF($T74="No",IF(J74=Q74,"Pass","Fail"),IF(J74+Q74=0,"Pass","Fail"))</f>
        <v>Pass</v>
      </c>
      <c r="T74" s="482" t="s">
        <v>69</v>
      </c>
      <c r="U74" s="482">
        <f t="shared" ref="U74" si="60">IF(R74="Pass",0,1)</f>
        <v>0</v>
      </c>
      <c r="V74" s="494">
        <f t="shared" ref="V74" si="61">IF(S74="Pass",0,1)</f>
        <v>0</v>
      </c>
    </row>
    <row r="75" spans="4:22" s="482" customFormat="1" ht="13.5" thickTop="1" x14ac:dyDescent="0.2">
      <c r="D75" s="495"/>
      <c r="G75" s="484"/>
      <c r="H75" s="484"/>
      <c r="I75" s="485"/>
      <c r="J75" s="485"/>
      <c r="N75" s="484"/>
      <c r="O75" s="484"/>
      <c r="P75" s="485"/>
      <c r="Q75" s="485"/>
      <c r="S75" s="494"/>
      <c r="V75" s="494"/>
    </row>
    <row r="76" spans="4:22" s="482" customFormat="1" ht="15" x14ac:dyDescent="0.25">
      <c r="D76" s="492" t="s">
        <v>158</v>
      </c>
      <c r="E76" s="482" t="str">
        <f>'Balance Sheet'!$C$13</f>
        <v>Provision for unearned premiums</v>
      </c>
      <c r="F76" s="482" t="str">
        <f>'Balance Sheet'!$F$37</f>
        <v>2024 UY</v>
      </c>
      <c r="G76" s="484">
        <f>INDEX('Balance Sheet'!$B$7:$L$30,MATCH('Indirect validations'!E76,'Balance Sheet'!$C$7:$C$30,0),1)</f>
        <v>4</v>
      </c>
      <c r="H76" s="484" t="str">
        <f>HLOOKUP(F76,'Balance Sheet'!$B$7:$L$8,2,FALSE)</f>
        <v>B</v>
      </c>
      <c r="I76" s="485">
        <f>INDEX('Balance Sheet'!$B$7:$L$30,MATCH('Indirect validations'!G76,'Balance Sheet'!$B$7:$B$30,0),MATCH('Indirect validations'!H76,'Balance Sheet'!$B$8:$L$8,0))</f>
        <v>0</v>
      </c>
      <c r="J76" s="485">
        <f>INDEX('Balance Sheet'!$B$68:$L$91,MATCH('Indirect validations'!G76,'Balance Sheet'!$B$68:$B$91,0),MATCH('Indirect validations'!H76,'Balance Sheet'!$B$69:$L$69,0))</f>
        <v>0</v>
      </c>
      <c r="N76" s="484"/>
      <c r="O76" s="484"/>
      <c r="P76" s="485"/>
      <c r="Q76" s="485"/>
      <c r="S76" s="494"/>
      <c r="V76" s="494"/>
    </row>
    <row r="77" spans="4:22" s="482" customFormat="1" ht="15" x14ac:dyDescent="0.25">
      <c r="D77" s="492" t="s">
        <v>158</v>
      </c>
      <c r="E77" s="482" t="str">
        <f>'Balance Sheet'!$C$14</f>
        <v>Claims outstanding</v>
      </c>
      <c r="F77" s="482" t="str">
        <f>'Balance Sheet'!$F$37</f>
        <v>2024 UY</v>
      </c>
      <c r="G77" s="484">
        <f>INDEX('Balance Sheet'!$B$7:$L$30,MATCH('Indirect validations'!E77,'Balance Sheet'!$C$7:$C$30,0),1)</f>
        <v>5</v>
      </c>
      <c r="H77" s="484" t="str">
        <f>HLOOKUP(F77,'Balance Sheet'!$B$7:$L$8,2,FALSE)</f>
        <v>B</v>
      </c>
      <c r="I77" s="485">
        <f>INDEX('Balance Sheet'!$B$7:$L$30,MATCH('Indirect validations'!G77,'Balance Sheet'!$B$7:$B$30,0),MATCH('Indirect validations'!H77,'Balance Sheet'!$B$8:$L$8,0))</f>
        <v>0</v>
      </c>
      <c r="J77" s="485">
        <f>INDEX('Balance Sheet'!$B$68:$L$91,MATCH('Indirect validations'!G77,'Balance Sheet'!$B$68:$B$91,0),MATCH('Indirect validations'!H77,'Balance Sheet'!$B$69:$L$69,0))</f>
        <v>0</v>
      </c>
      <c r="N77" s="484"/>
      <c r="O77" s="484"/>
      <c r="P77" s="485"/>
      <c r="Q77" s="485"/>
      <c r="S77" s="494"/>
      <c r="V77" s="494"/>
    </row>
    <row r="78" spans="4:22" s="482" customFormat="1" ht="15" x14ac:dyDescent="0.25">
      <c r="D78" s="492" t="s">
        <v>158</v>
      </c>
      <c r="E78" s="482" t="str">
        <f>'Balance Sheet'!$C$15</f>
        <v>Long term business provisions</v>
      </c>
      <c r="F78" s="482" t="str">
        <f>'Balance Sheet'!$F$37</f>
        <v>2024 UY</v>
      </c>
      <c r="G78" s="484">
        <f>INDEX('Balance Sheet'!$B$7:$L$30,MATCH('Indirect validations'!E78,'Balance Sheet'!$C$7:$C$30,0),1)</f>
        <v>6</v>
      </c>
      <c r="H78" s="484" t="str">
        <f>HLOOKUP(F78,'Balance Sheet'!$B$7:$L$8,2,FALSE)</f>
        <v>B</v>
      </c>
      <c r="I78" s="485">
        <f>INDEX('Balance Sheet'!$B$7:$L$30,MATCH('Indirect validations'!G78,'Balance Sheet'!$B$7:$B$30,0),MATCH('Indirect validations'!H78,'Balance Sheet'!$B$8:$L$8,0))</f>
        <v>0</v>
      </c>
      <c r="J78" s="485">
        <f>INDEX('Balance Sheet'!$B$68:$L$91,MATCH('Indirect validations'!G78,'Balance Sheet'!$B$68:$B$91,0),MATCH('Indirect validations'!H78,'Balance Sheet'!$B$69:$L$69,0))</f>
        <v>0</v>
      </c>
      <c r="N78" s="484"/>
      <c r="O78" s="484"/>
      <c r="P78" s="485"/>
      <c r="Q78" s="485"/>
      <c r="S78" s="494"/>
      <c r="V78" s="494"/>
    </row>
    <row r="79" spans="4:22" s="482" customFormat="1" ht="15.75" thickBot="1" x14ac:dyDescent="0.3">
      <c r="D79" s="495"/>
      <c r="E79" s="482" t="s">
        <v>163</v>
      </c>
      <c r="F79" s="482" t="str">
        <f>'Balance Sheet'!$F$37</f>
        <v>2024 UY</v>
      </c>
      <c r="G79" s="484"/>
      <c r="H79" s="484"/>
      <c r="I79" s="501">
        <f>SUM(I76:I78)</f>
        <v>0</v>
      </c>
      <c r="J79" s="501">
        <f>SUM(J76:J78)</f>
        <v>0</v>
      </c>
      <c r="K79" s="493" t="s">
        <v>19</v>
      </c>
      <c r="L79" s="481" t="str">
        <f>'Currency risk'!$C$25</f>
        <v>Reinsurers' share of technical provisions</v>
      </c>
      <c r="M79" s="481" t="str">
        <f>'Currency risk'!$L$22</f>
        <v>Total</v>
      </c>
      <c r="N79" s="481">
        <f>INDEX('Currency risk'!$B$21:$C$36,MATCH('Indirect validations'!L79,'Currency risk'!$C$21:$C$36,0),1)</f>
        <v>2</v>
      </c>
      <c r="O79" s="481" t="str">
        <f>HLOOKUP(M79,'Currency risk'!$B$22:$L$23,2,FALSE)</f>
        <v>P</v>
      </c>
      <c r="P79" s="485">
        <f>INDEX('Currency risk'!$B$21:$L$36,MATCH('Indirect validations'!N79,'Currency risk'!$B$21:$B$36,0),MATCH('Indirect validations'!O79,'Currency risk'!$B$23:$L$23,0))</f>
        <v>0</v>
      </c>
      <c r="Q79" s="485">
        <f>INDEX('Currency risk'!$N$21:$X$36,MATCH('Indirect validations'!N79,'Currency risk'!$N$21:$N$36,0),MATCH('Indirect validations'!O79,'Currency risk'!$N$23:$X$23,0))</f>
        <v>0</v>
      </c>
      <c r="R79" s="482" t="str">
        <f t="shared" ref="R79" si="62">IF($T79="No",IF(I79=P79,"Pass","Fail"),IF(I79+P79=0,"Pass","Fail"))</f>
        <v>Pass</v>
      </c>
      <c r="S79" s="494" t="str">
        <f t="shared" ref="S79" si="63">IF($T79="No",IF(J79=Q79,"Pass","Fail"),IF(J79+Q79=0,"Pass","Fail"))</f>
        <v>Pass</v>
      </c>
      <c r="T79" s="482" t="s">
        <v>69</v>
      </c>
      <c r="U79" s="482">
        <f t="shared" ref="U79" si="64">IF(R79="Pass",0,1)</f>
        <v>0</v>
      </c>
      <c r="V79" s="494">
        <f t="shared" ref="V79" si="65">IF(S79="Pass",0,1)</f>
        <v>0</v>
      </c>
    </row>
    <row r="80" spans="4:22" s="482" customFormat="1" ht="13.5" thickTop="1" x14ac:dyDescent="0.2">
      <c r="D80" s="495"/>
      <c r="G80" s="484"/>
      <c r="H80" s="484"/>
      <c r="I80" s="485"/>
      <c r="J80" s="485"/>
      <c r="N80" s="484"/>
      <c r="O80" s="484"/>
      <c r="P80" s="485"/>
      <c r="Q80" s="485"/>
      <c r="S80" s="494"/>
      <c r="V80" s="494"/>
    </row>
    <row r="81" spans="4:22" s="482" customFormat="1" ht="15" x14ac:dyDescent="0.25">
      <c r="D81" s="492" t="s">
        <v>158</v>
      </c>
      <c r="E81" s="482" t="str">
        <f>'Balance Sheet'!$C$13</f>
        <v>Provision for unearned premiums</v>
      </c>
      <c r="F81" s="482" t="str">
        <f>'Balance Sheet'!$G$37</f>
        <v>2023 UY</v>
      </c>
      <c r="G81" s="484">
        <f>INDEX('Balance Sheet'!$B$7:$L$30,MATCH('Indirect validations'!E81,'Balance Sheet'!$C$7:$C$30,0),1)</f>
        <v>4</v>
      </c>
      <c r="H81" s="484" t="str">
        <f>HLOOKUP(F81,'Balance Sheet'!$B$7:$L$8,2,FALSE)</f>
        <v>C</v>
      </c>
      <c r="I81" s="485">
        <f>INDEX('Balance Sheet'!$B$7:$L$30,MATCH('Indirect validations'!G81,'Balance Sheet'!$B$7:$B$30,0),MATCH('Indirect validations'!H81,'Balance Sheet'!$B$8:$L$8,0))</f>
        <v>0</v>
      </c>
      <c r="J81" s="485">
        <f>INDEX('Balance Sheet'!$B$68:$L$91,MATCH('Indirect validations'!G81,'Balance Sheet'!$B$68:$B$91,0),MATCH('Indirect validations'!H81,'Balance Sheet'!$B$69:$L$69,0))</f>
        <v>0</v>
      </c>
      <c r="N81" s="484"/>
      <c r="O81" s="484"/>
      <c r="P81" s="485"/>
      <c r="Q81" s="485"/>
      <c r="S81" s="494"/>
      <c r="V81" s="494"/>
    </row>
    <row r="82" spans="4:22" s="482" customFormat="1" ht="15" x14ac:dyDescent="0.25">
      <c r="D82" s="492" t="s">
        <v>158</v>
      </c>
      <c r="E82" s="482" t="str">
        <f>'Balance Sheet'!$C$14</f>
        <v>Claims outstanding</v>
      </c>
      <c r="F82" s="482" t="str">
        <f>'Balance Sheet'!$G$37</f>
        <v>2023 UY</v>
      </c>
      <c r="G82" s="484">
        <f>INDEX('Balance Sheet'!$B$7:$L$30,MATCH('Indirect validations'!E82,'Balance Sheet'!$C$7:$C$30,0),1)</f>
        <v>5</v>
      </c>
      <c r="H82" s="484" t="str">
        <f>HLOOKUP(F82,'Balance Sheet'!$B$7:$L$8,2,FALSE)</f>
        <v>C</v>
      </c>
      <c r="I82" s="485">
        <f>INDEX('Balance Sheet'!$B$7:$L$30,MATCH('Indirect validations'!G82,'Balance Sheet'!$B$7:$B$30,0),MATCH('Indirect validations'!H82,'Balance Sheet'!$B$8:$L$8,0))</f>
        <v>0</v>
      </c>
      <c r="J82" s="485">
        <f>INDEX('Balance Sheet'!$B$68:$L$91,MATCH('Indirect validations'!G82,'Balance Sheet'!$B$68:$B$91,0),MATCH('Indirect validations'!H82,'Balance Sheet'!$B$69:$L$69,0))</f>
        <v>0</v>
      </c>
      <c r="N82" s="484"/>
      <c r="O82" s="484"/>
      <c r="P82" s="485"/>
      <c r="Q82" s="485"/>
      <c r="S82" s="494"/>
      <c r="V82" s="494"/>
    </row>
    <row r="83" spans="4:22" s="482" customFormat="1" ht="15" x14ac:dyDescent="0.25">
      <c r="D83" s="492" t="s">
        <v>158</v>
      </c>
      <c r="E83" s="482" t="str">
        <f>'Balance Sheet'!$C$15</f>
        <v>Long term business provisions</v>
      </c>
      <c r="F83" s="482" t="str">
        <f>'Balance Sheet'!$G$37</f>
        <v>2023 UY</v>
      </c>
      <c r="G83" s="484">
        <f>INDEX('Balance Sheet'!$B$7:$L$30,MATCH('Indirect validations'!E83,'Balance Sheet'!$C$7:$C$30,0),1)</f>
        <v>6</v>
      </c>
      <c r="H83" s="484" t="str">
        <f>HLOOKUP(F83,'Balance Sheet'!$B$7:$L$8,2,FALSE)</f>
        <v>C</v>
      </c>
      <c r="I83" s="485">
        <f>INDEX('Balance Sheet'!$B$7:$L$30,MATCH('Indirect validations'!G83,'Balance Sheet'!$B$7:$B$30,0),MATCH('Indirect validations'!H83,'Balance Sheet'!$B$8:$L$8,0))</f>
        <v>0</v>
      </c>
      <c r="J83" s="485">
        <f>INDEX('Balance Sheet'!$B$68:$L$91,MATCH('Indirect validations'!G83,'Balance Sheet'!$B$68:$B$91,0),MATCH('Indirect validations'!H83,'Balance Sheet'!$B$69:$L$69,0))</f>
        <v>0</v>
      </c>
      <c r="N83" s="484"/>
      <c r="O83" s="484"/>
      <c r="P83" s="485"/>
      <c r="Q83" s="485"/>
      <c r="S83" s="494"/>
      <c r="V83" s="494"/>
    </row>
    <row r="84" spans="4:22" s="482" customFormat="1" ht="15.75" thickBot="1" x14ac:dyDescent="0.3">
      <c r="D84" s="495"/>
      <c r="E84" s="482" t="s">
        <v>163</v>
      </c>
      <c r="F84" s="482" t="str">
        <f>'Balance Sheet'!$G$37</f>
        <v>2023 UY</v>
      </c>
      <c r="G84" s="484"/>
      <c r="H84" s="484"/>
      <c r="I84" s="501">
        <f>SUM(I81:I83)</f>
        <v>0</v>
      </c>
      <c r="J84" s="501">
        <f>SUM(J81:J83)</f>
        <v>0</v>
      </c>
      <c r="K84" s="493" t="s">
        <v>19</v>
      </c>
      <c r="L84" s="481" t="str">
        <f>'Currency risk'!$C$42</f>
        <v>Reinsurers' share of technical provisions</v>
      </c>
      <c r="M84" s="481" t="str">
        <f>'Currency risk'!$L$39</f>
        <v>Total</v>
      </c>
      <c r="N84" s="481">
        <f>INDEX('Currency risk'!$B$38:$C$53,MATCH('Indirect validations'!L84,'Currency risk'!$C$38:$C$53,0),1)</f>
        <v>2</v>
      </c>
      <c r="O84" s="481" t="str">
        <f>HLOOKUP(M84,'Currency risk'!$B$39:$L$40,2,FALSE)</f>
        <v>X</v>
      </c>
      <c r="P84" s="485">
        <f>INDEX('Currency risk'!$B$38:$L$53,MATCH('Indirect validations'!N84,'Currency risk'!$B$38:$B$53,0),MATCH('Indirect validations'!O84,'Currency risk'!$B$40:$L$40,0))</f>
        <v>0</v>
      </c>
      <c r="Q84" s="485">
        <f>INDEX('Currency risk'!$N$38:$X$53,MATCH('Indirect validations'!N84,'Currency risk'!$N$38:$N$53,0),MATCH('Indirect validations'!O84,'Currency risk'!$N$40:$X$40,0))</f>
        <v>0</v>
      </c>
      <c r="R84" s="482" t="str">
        <f t="shared" ref="R84" si="66">IF($T84="No",IF(I84=P84,"Pass","Fail"),IF(I84+P84=0,"Pass","Fail"))</f>
        <v>Pass</v>
      </c>
      <c r="S84" s="494" t="str">
        <f t="shared" ref="S84" si="67">IF($T84="No",IF(J84=Q84,"Pass","Fail"),IF(J84+Q84=0,"Pass","Fail"))</f>
        <v>Pass</v>
      </c>
      <c r="T84" s="482" t="s">
        <v>69</v>
      </c>
      <c r="U84" s="482">
        <f t="shared" ref="U84" si="68">IF(R84="Pass",0,1)</f>
        <v>0</v>
      </c>
      <c r="V84" s="494">
        <f t="shared" ref="V84" si="69">IF(S84="Pass",0,1)</f>
        <v>0</v>
      </c>
    </row>
    <row r="85" spans="4:22" s="482" customFormat="1" ht="15" thickTop="1" x14ac:dyDescent="0.2">
      <c r="D85" s="495"/>
      <c r="G85" s="484"/>
      <c r="H85" s="484"/>
      <c r="I85" s="485"/>
      <c r="J85" s="485"/>
      <c r="K85" s="481"/>
      <c r="L85" s="481"/>
      <c r="M85" s="481"/>
      <c r="N85" s="481"/>
      <c r="O85" s="481"/>
      <c r="P85" s="485"/>
      <c r="Q85" s="485"/>
      <c r="S85" s="494"/>
      <c r="V85" s="494"/>
    </row>
    <row r="86" spans="4:22" s="482" customFormat="1" ht="15" x14ac:dyDescent="0.25">
      <c r="D86" s="492" t="s">
        <v>158</v>
      </c>
      <c r="E86" s="482" t="str">
        <f>'Balance Sheet'!$C$13</f>
        <v>Provision for unearned premiums</v>
      </c>
      <c r="F86" s="482" t="str">
        <f>'Balance Sheet'!$H$37</f>
        <v>2022 UY</v>
      </c>
      <c r="G86" s="484">
        <f>INDEX('Balance Sheet'!$B$7:$L$30,MATCH('Indirect validations'!E86,'Balance Sheet'!$C$7:$C$30,0),1)</f>
        <v>4</v>
      </c>
      <c r="H86" s="484" t="str">
        <f>HLOOKUP(F86,'Balance Sheet'!$B$7:$L$8,2,FALSE)</f>
        <v>D</v>
      </c>
      <c r="I86" s="485">
        <f>INDEX('Balance Sheet'!$B$7:$L$30,MATCH('Indirect validations'!G86,'Balance Sheet'!$B$7:$B$30,0),MATCH('Indirect validations'!H86,'Balance Sheet'!$B$8:$L$8,0))</f>
        <v>0</v>
      </c>
      <c r="J86" s="485">
        <f>INDEX('Balance Sheet'!$B$68:$L$91,MATCH('Indirect validations'!G86,'Balance Sheet'!$B$68:$B$91,0),MATCH('Indirect validations'!H86,'Balance Sheet'!$B$69:$L$69,0))</f>
        <v>0</v>
      </c>
      <c r="K86" s="481"/>
      <c r="L86" s="481"/>
      <c r="M86" s="481"/>
      <c r="N86" s="481"/>
      <c r="O86" s="481"/>
      <c r="P86" s="485"/>
      <c r="Q86" s="485"/>
      <c r="S86" s="494"/>
      <c r="V86" s="494"/>
    </row>
    <row r="87" spans="4:22" s="482" customFormat="1" ht="15" x14ac:dyDescent="0.25">
      <c r="D87" s="492" t="s">
        <v>158</v>
      </c>
      <c r="E87" s="482" t="str">
        <f>'Balance Sheet'!$C$14</f>
        <v>Claims outstanding</v>
      </c>
      <c r="F87" s="482" t="str">
        <f>'Balance Sheet'!$H$37</f>
        <v>2022 UY</v>
      </c>
      <c r="G87" s="484">
        <f>INDEX('Balance Sheet'!$B$7:$L$30,MATCH('Indirect validations'!E87,'Balance Sheet'!$C$7:$C$30,0),1)</f>
        <v>5</v>
      </c>
      <c r="H87" s="484" t="str">
        <f>HLOOKUP(F87,'Balance Sheet'!$B$7:$L$8,2,FALSE)</f>
        <v>D</v>
      </c>
      <c r="I87" s="485">
        <f>INDEX('Balance Sheet'!$B$7:$L$30,MATCH('Indirect validations'!G87,'Balance Sheet'!$B$7:$B$30,0),MATCH('Indirect validations'!H87,'Balance Sheet'!$B$8:$L$8,0))</f>
        <v>0</v>
      </c>
      <c r="J87" s="485">
        <f>INDEX('Balance Sheet'!$B$68:$L$91,MATCH('Indirect validations'!G87,'Balance Sheet'!$B$68:$B$91,0),MATCH('Indirect validations'!H87,'Balance Sheet'!$B$69:$L$69,0))</f>
        <v>0</v>
      </c>
      <c r="K87" s="481"/>
      <c r="L87" s="481"/>
      <c r="M87" s="481"/>
      <c r="N87" s="481"/>
      <c r="O87" s="481"/>
      <c r="P87" s="485"/>
      <c r="Q87" s="485"/>
      <c r="S87" s="494"/>
      <c r="V87" s="494"/>
    </row>
    <row r="88" spans="4:22" s="482" customFormat="1" ht="15" x14ac:dyDescent="0.25">
      <c r="D88" s="492" t="s">
        <v>158</v>
      </c>
      <c r="E88" s="482" t="str">
        <f>'Balance Sheet'!$C$15</f>
        <v>Long term business provisions</v>
      </c>
      <c r="F88" s="482" t="str">
        <f>'Balance Sheet'!$H$37</f>
        <v>2022 UY</v>
      </c>
      <c r="G88" s="484">
        <f>INDEX('Balance Sheet'!$B$7:$L$30,MATCH('Indirect validations'!E88,'Balance Sheet'!$C$7:$C$30,0),1)</f>
        <v>6</v>
      </c>
      <c r="H88" s="484" t="str">
        <f>HLOOKUP(F88,'Balance Sheet'!$B$7:$L$8,2,FALSE)</f>
        <v>D</v>
      </c>
      <c r="I88" s="485">
        <f>INDEX('Balance Sheet'!$B$7:$L$30,MATCH('Indirect validations'!G88,'Balance Sheet'!$B$7:$B$30,0),MATCH('Indirect validations'!H88,'Balance Sheet'!$B$8:$L$8,0))</f>
        <v>0</v>
      </c>
      <c r="J88" s="485">
        <f>INDEX('Balance Sheet'!$B$68:$L$91,MATCH('Indirect validations'!G88,'Balance Sheet'!$B$68:$B$91,0),MATCH('Indirect validations'!H88,'Balance Sheet'!$B$69:$L$69,0))</f>
        <v>0</v>
      </c>
      <c r="K88" s="481"/>
      <c r="L88" s="481"/>
      <c r="M88" s="481"/>
      <c r="N88" s="481"/>
      <c r="O88" s="481"/>
      <c r="P88" s="485"/>
      <c r="Q88" s="485"/>
      <c r="S88" s="494"/>
      <c r="V88" s="494"/>
    </row>
    <row r="89" spans="4:22" s="482" customFormat="1" ht="15.75" thickBot="1" x14ac:dyDescent="0.3">
      <c r="D89" s="495"/>
      <c r="E89" s="482" t="s">
        <v>163</v>
      </c>
      <c r="F89" s="482" t="str">
        <f>'Balance Sheet'!$H$37</f>
        <v>2022 UY</v>
      </c>
      <c r="G89" s="484"/>
      <c r="H89" s="484"/>
      <c r="I89" s="501">
        <f>SUM(I86:I88)</f>
        <v>0</v>
      </c>
      <c r="J89" s="501">
        <f>SUM(J86:J88)</f>
        <v>0</v>
      </c>
      <c r="K89" s="493" t="s">
        <v>19</v>
      </c>
      <c r="L89" s="481" t="str">
        <f>'Currency risk'!$C$59</f>
        <v>Reinsurers' share of technical provisions</v>
      </c>
      <c r="M89" s="481" t="str">
        <f>'Currency risk'!$L$56</f>
        <v>Total</v>
      </c>
      <c r="N89" s="481">
        <f>INDEX('Currency risk'!$B$55:$C$70,MATCH('Indirect validations'!L89,'Currency risk'!$C$55:$C$70,0),1)</f>
        <v>2</v>
      </c>
      <c r="O89" s="481" t="str">
        <f>HLOOKUP(M89,'Currency risk'!$B$56:$L$57,2,FALSE)</f>
        <v>AF</v>
      </c>
      <c r="P89" s="485">
        <f>INDEX('Currency risk'!$B$55:$L$70,MATCH('Indirect validations'!N89,'Currency risk'!$B$55:$B$70,0),MATCH('Indirect validations'!O89,'Currency risk'!$B$57:$L$57,0))</f>
        <v>0</v>
      </c>
      <c r="Q89" s="485">
        <f>INDEX('Currency risk'!$N$55:$X$70,MATCH('Indirect validations'!N89,'Currency risk'!$N$55:$N$70,0),MATCH('Indirect validations'!O89,'Currency risk'!$N$57:$X$57,0))</f>
        <v>0</v>
      </c>
      <c r="R89" s="482" t="str">
        <f t="shared" ref="R89" si="70">IF($T89="No",IF(I89=P89,"Pass","Fail"),IF(I89+P89=0,"Pass","Fail"))</f>
        <v>Pass</v>
      </c>
      <c r="S89" s="494" t="str">
        <f t="shared" ref="S89" si="71">IF($T89="No",IF(J89=Q89,"Pass","Fail"),IF(J89+Q89=0,"Pass","Fail"))</f>
        <v>Pass</v>
      </c>
      <c r="T89" s="482" t="s">
        <v>69</v>
      </c>
      <c r="U89" s="482">
        <f t="shared" ref="U89" si="72">IF(R89="Pass",0,1)</f>
        <v>0</v>
      </c>
      <c r="V89" s="494">
        <f t="shared" ref="V89" si="73">IF(S89="Pass",0,1)</f>
        <v>0</v>
      </c>
    </row>
    <row r="90" spans="4:22" s="482" customFormat="1" ht="15" thickTop="1" x14ac:dyDescent="0.2">
      <c r="D90" s="495"/>
      <c r="G90" s="484"/>
      <c r="H90" s="484"/>
      <c r="I90" s="485"/>
      <c r="J90" s="485"/>
      <c r="K90" s="481"/>
      <c r="L90" s="481"/>
      <c r="M90" s="481"/>
      <c r="N90" s="481"/>
      <c r="O90" s="481"/>
      <c r="P90" s="485"/>
      <c r="Q90" s="485"/>
      <c r="S90" s="494"/>
      <c r="V90" s="494"/>
    </row>
    <row r="91" spans="4:22" s="482" customFormat="1" ht="15" x14ac:dyDescent="0.25">
      <c r="D91" s="492" t="s">
        <v>158</v>
      </c>
      <c r="E91" s="482" t="str">
        <f>'Balance Sheet'!$C$13</f>
        <v>Provision for unearned premiums</v>
      </c>
      <c r="F91" s="482" t="str">
        <f>'Balance Sheet'!$I$37</f>
        <v>2021 UY</v>
      </c>
      <c r="G91" s="484">
        <f>INDEX('Balance Sheet'!$B$7:$L$30,MATCH('Indirect validations'!E91,'Balance Sheet'!$C$7:$C$30,0),1)</f>
        <v>4</v>
      </c>
      <c r="H91" s="484" t="str">
        <f>HLOOKUP(F91,'Balance Sheet'!$B$7:$L$8,2,FALSE)</f>
        <v>E</v>
      </c>
      <c r="I91" s="485">
        <f>INDEX('Balance Sheet'!$B$7:$L$30,MATCH('Indirect validations'!G91,'Balance Sheet'!$B$7:$B$30,0),MATCH('Indirect validations'!H91,'Balance Sheet'!$B$8:$L$8,0))</f>
        <v>0</v>
      </c>
      <c r="J91" s="485">
        <f>INDEX('Balance Sheet'!$B$68:$L$91,MATCH('Indirect validations'!G91,'Balance Sheet'!$B$68:$B$91,0),MATCH('Indirect validations'!H91,'Balance Sheet'!$B$69:$L$69,0))</f>
        <v>0</v>
      </c>
      <c r="K91" s="481"/>
      <c r="L91" s="481"/>
      <c r="M91" s="481"/>
      <c r="N91" s="481"/>
      <c r="O91" s="481"/>
      <c r="P91" s="485"/>
      <c r="Q91" s="485"/>
      <c r="S91" s="494"/>
      <c r="V91" s="494"/>
    </row>
    <row r="92" spans="4:22" s="482" customFormat="1" ht="15" x14ac:dyDescent="0.25">
      <c r="D92" s="492" t="s">
        <v>158</v>
      </c>
      <c r="E92" s="482" t="str">
        <f>'Balance Sheet'!$C$14</f>
        <v>Claims outstanding</v>
      </c>
      <c r="F92" s="482" t="str">
        <f>'Balance Sheet'!$I$37</f>
        <v>2021 UY</v>
      </c>
      <c r="G92" s="484">
        <f>INDEX('Balance Sheet'!$B$7:$L$30,MATCH('Indirect validations'!E92,'Balance Sheet'!$C$7:$C$30,0),1)</f>
        <v>5</v>
      </c>
      <c r="H92" s="484" t="str">
        <f>HLOOKUP(F92,'Balance Sheet'!$B$7:$L$8,2,FALSE)</f>
        <v>E</v>
      </c>
      <c r="I92" s="485">
        <f>INDEX('Balance Sheet'!$B$7:$L$30,MATCH('Indirect validations'!G92,'Balance Sheet'!$B$7:$B$30,0),MATCH('Indirect validations'!H92,'Balance Sheet'!$B$8:$L$8,0))</f>
        <v>0</v>
      </c>
      <c r="J92" s="485">
        <f>INDEX('Balance Sheet'!$B$68:$L$91,MATCH('Indirect validations'!G92,'Balance Sheet'!$B$68:$B$91,0),MATCH('Indirect validations'!H92,'Balance Sheet'!$B$69:$L$69,0))</f>
        <v>0</v>
      </c>
      <c r="K92" s="481"/>
      <c r="L92" s="481"/>
      <c r="M92" s="481"/>
      <c r="N92" s="481"/>
      <c r="O92" s="481"/>
      <c r="P92" s="485"/>
      <c r="Q92" s="485"/>
      <c r="S92" s="494"/>
      <c r="V92" s="494"/>
    </row>
    <row r="93" spans="4:22" s="482" customFormat="1" ht="15" x14ac:dyDescent="0.25">
      <c r="D93" s="492" t="s">
        <v>158</v>
      </c>
      <c r="E93" s="482" t="str">
        <f>'Balance Sheet'!$C$15</f>
        <v>Long term business provisions</v>
      </c>
      <c r="F93" s="482" t="str">
        <f>'Balance Sheet'!$I$37</f>
        <v>2021 UY</v>
      </c>
      <c r="G93" s="484">
        <f>INDEX('Balance Sheet'!$B$7:$L$30,MATCH('Indirect validations'!E93,'Balance Sheet'!$C$7:$C$30,0),1)</f>
        <v>6</v>
      </c>
      <c r="H93" s="484" t="str">
        <f>HLOOKUP(F93,'Balance Sheet'!$B$7:$L$8,2,FALSE)</f>
        <v>E</v>
      </c>
      <c r="I93" s="485">
        <f>INDEX('Balance Sheet'!$B$7:$L$30,MATCH('Indirect validations'!G93,'Balance Sheet'!$B$7:$B$30,0),MATCH('Indirect validations'!H93,'Balance Sheet'!$B$8:$L$8,0))</f>
        <v>0</v>
      </c>
      <c r="J93" s="485">
        <f>INDEX('Balance Sheet'!$B$68:$L$91,MATCH('Indirect validations'!G93,'Balance Sheet'!$B$68:$B$91,0),MATCH('Indirect validations'!H93,'Balance Sheet'!$B$69:$L$69,0))</f>
        <v>0</v>
      </c>
      <c r="N93" s="484"/>
      <c r="O93" s="484"/>
      <c r="P93" s="485"/>
      <c r="Q93" s="485"/>
      <c r="S93" s="494"/>
      <c r="V93" s="494"/>
    </row>
    <row r="94" spans="4:22" s="482" customFormat="1" ht="15.75" thickBot="1" x14ac:dyDescent="0.3">
      <c r="D94" s="495"/>
      <c r="E94" s="482" t="s">
        <v>163</v>
      </c>
      <c r="F94" s="482" t="str">
        <f>'Balance Sheet'!$I$37</f>
        <v>2021 UY</v>
      </c>
      <c r="G94" s="484"/>
      <c r="H94" s="484"/>
      <c r="I94" s="501">
        <f>SUM(I91:I93)</f>
        <v>0</v>
      </c>
      <c r="J94" s="501">
        <f>SUM(J91:J93)</f>
        <v>0</v>
      </c>
      <c r="K94" s="493" t="s">
        <v>19</v>
      </c>
      <c r="L94" s="481" t="str">
        <f>'Currency risk'!$C$76</f>
        <v>Reinsurers' share of technical provisions</v>
      </c>
      <c r="M94" s="481" t="str">
        <f>'Currency risk'!$L$73</f>
        <v>Total</v>
      </c>
      <c r="N94" s="481">
        <f>INDEX('Currency risk'!$B$72:$C$87,MATCH('Indirect validations'!L94,'Currency risk'!$C$72:$C$87,0),1)</f>
        <v>2</v>
      </c>
      <c r="O94" s="481" t="str">
        <f>HLOOKUP(M94,'Currency risk'!$B$73:$L$74,2,FALSE)</f>
        <v>AN</v>
      </c>
      <c r="P94" s="485">
        <f>INDEX('Currency risk'!$B$72:$L$87,MATCH('Indirect validations'!N94,'Currency risk'!$B$72:$B$87,0),MATCH('Indirect validations'!O94,'Currency risk'!$B$74:$L$74,0))</f>
        <v>0</v>
      </c>
      <c r="Q94" s="485">
        <f>INDEX('Currency risk'!$N$72:$X$87,MATCH('Indirect validations'!N94,'Currency risk'!$N$72:$N$87,0),MATCH('Indirect validations'!O94,'Currency risk'!$N$74:$X$74,0))</f>
        <v>0</v>
      </c>
      <c r="R94" s="482" t="str">
        <f t="shared" ref="R94" si="74">IF($T94="No",IF(I94=P94,"Pass","Fail"),IF(I94+P94=0,"Pass","Fail"))</f>
        <v>Pass</v>
      </c>
      <c r="S94" s="494" t="str">
        <f t="shared" ref="S94" si="75">IF($T94="No",IF(J94=Q94,"Pass","Fail"),IF(J94+Q94=0,"Pass","Fail"))</f>
        <v>Pass</v>
      </c>
      <c r="T94" s="482" t="s">
        <v>69</v>
      </c>
      <c r="U94" s="482">
        <f t="shared" ref="U94" si="76">IF(R94="Pass",0,1)</f>
        <v>0</v>
      </c>
      <c r="V94" s="494">
        <f t="shared" ref="V94" si="77">IF(S94="Pass",0,1)</f>
        <v>0</v>
      </c>
    </row>
    <row r="95" spans="4:22" s="482" customFormat="1" ht="15" thickTop="1" x14ac:dyDescent="0.2">
      <c r="D95" s="495"/>
      <c r="G95" s="484"/>
      <c r="H95" s="484"/>
      <c r="I95" s="485"/>
      <c r="J95" s="485"/>
      <c r="K95" s="481"/>
      <c r="L95" s="481"/>
      <c r="M95" s="481"/>
      <c r="N95" s="481"/>
      <c r="O95" s="481"/>
      <c r="P95" s="485"/>
      <c r="Q95" s="485"/>
      <c r="S95" s="494"/>
      <c r="V95" s="494"/>
    </row>
    <row r="96" spans="4:22" s="482" customFormat="1" ht="15" x14ac:dyDescent="0.25">
      <c r="D96" s="492" t="s">
        <v>158</v>
      </c>
      <c r="E96" s="482" t="str">
        <f>'Balance Sheet'!$C$13</f>
        <v>Provision for unearned premiums</v>
      </c>
      <c r="F96" s="482" t="str">
        <f>'Balance Sheet'!$J$37</f>
        <v>2020 UY</v>
      </c>
      <c r="G96" s="484">
        <f>INDEX('Balance Sheet'!$B$7:$L$30,MATCH('Indirect validations'!E96,'Balance Sheet'!$C$7:$C$30,0),1)</f>
        <v>4</v>
      </c>
      <c r="H96" s="484" t="str">
        <f>HLOOKUP(F96,'Balance Sheet'!$B$7:$L$8,2,FALSE)</f>
        <v>F</v>
      </c>
      <c r="I96" s="485">
        <f>INDEX('Balance Sheet'!$B$7:$L$30,MATCH('Indirect validations'!G96,'Balance Sheet'!$B$7:$B$30,0),MATCH('Indirect validations'!H96,'Balance Sheet'!$B$8:$L$8,0))</f>
        <v>0</v>
      </c>
      <c r="J96" s="485">
        <f>INDEX('Balance Sheet'!$B$68:$L$91,MATCH('Indirect validations'!G96,'Balance Sheet'!$B$68:$B$91,0),MATCH('Indirect validations'!H96,'Balance Sheet'!$B$69:$L$69,0))</f>
        <v>0</v>
      </c>
      <c r="K96" s="481"/>
      <c r="L96" s="481"/>
      <c r="M96" s="481"/>
      <c r="N96" s="481"/>
      <c r="O96" s="481"/>
      <c r="P96" s="485"/>
      <c r="Q96" s="485"/>
      <c r="S96" s="494"/>
      <c r="V96" s="494"/>
    </row>
    <row r="97" spans="4:22" s="482" customFormat="1" ht="15" x14ac:dyDescent="0.25">
      <c r="D97" s="492" t="s">
        <v>158</v>
      </c>
      <c r="E97" s="482" t="str">
        <f>'Balance Sheet'!$C$14</f>
        <v>Claims outstanding</v>
      </c>
      <c r="F97" s="482" t="str">
        <f>'Balance Sheet'!$J$37</f>
        <v>2020 UY</v>
      </c>
      <c r="G97" s="484">
        <f>INDEX('Balance Sheet'!$B$7:$L$30,MATCH('Indirect validations'!E97,'Balance Sheet'!$C$7:$C$30,0),1)</f>
        <v>5</v>
      </c>
      <c r="H97" s="484" t="str">
        <f>HLOOKUP(F97,'Balance Sheet'!$B$7:$L$8,2,FALSE)</f>
        <v>F</v>
      </c>
      <c r="I97" s="485">
        <f>INDEX('Balance Sheet'!$B$7:$L$30,MATCH('Indirect validations'!G97,'Balance Sheet'!$B$7:$B$30,0),MATCH('Indirect validations'!H97,'Balance Sheet'!$B$8:$L$8,0))</f>
        <v>0</v>
      </c>
      <c r="J97" s="485">
        <f>INDEX('Balance Sheet'!$B$68:$L$91,MATCH('Indirect validations'!G97,'Balance Sheet'!$B$68:$B$91,0),MATCH('Indirect validations'!H97,'Balance Sheet'!$B$69:$L$69,0))</f>
        <v>0</v>
      </c>
      <c r="K97" s="481"/>
      <c r="L97" s="481"/>
      <c r="M97" s="481"/>
      <c r="N97" s="481"/>
      <c r="O97" s="481"/>
      <c r="P97" s="485"/>
      <c r="Q97" s="485"/>
      <c r="S97" s="494"/>
      <c r="V97" s="494"/>
    </row>
    <row r="98" spans="4:22" s="482" customFormat="1" ht="15" x14ac:dyDescent="0.25">
      <c r="D98" s="492" t="s">
        <v>158</v>
      </c>
      <c r="E98" s="482" t="str">
        <f>'Balance Sheet'!$C$15</f>
        <v>Long term business provisions</v>
      </c>
      <c r="F98" s="482" t="str">
        <f>'Balance Sheet'!$J$37</f>
        <v>2020 UY</v>
      </c>
      <c r="G98" s="484">
        <f>INDEX('Balance Sheet'!$B$7:$L$30,MATCH('Indirect validations'!E98,'Balance Sheet'!$C$7:$C$30,0),1)</f>
        <v>6</v>
      </c>
      <c r="H98" s="484" t="str">
        <f>HLOOKUP(F98,'Balance Sheet'!$B$7:$L$8,2,FALSE)</f>
        <v>F</v>
      </c>
      <c r="I98" s="485">
        <f>INDEX('Balance Sheet'!$B$7:$L$30,MATCH('Indirect validations'!G98,'Balance Sheet'!$B$7:$B$30,0),MATCH('Indirect validations'!H98,'Balance Sheet'!$B$8:$L$8,0))</f>
        <v>0</v>
      </c>
      <c r="J98" s="485">
        <f>INDEX('Balance Sheet'!$B$68:$L$91,MATCH('Indirect validations'!G98,'Balance Sheet'!$B$68:$B$91,0),MATCH('Indirect validations'!H98,'Balance Sheet'!$B$69:$L$69,0))</f>
        <v>0</v>
      </c>
      <c r="K98" s="481"/>
      <c r="L98" s="481"/>
      <c r="M98" s="481"/>
      <c r="N98" s="481"/>
      <c r="O98" s="481"/>
      <c r="P98" s="485"/>
      <c r="Q98" s="485"/>
      <c r="S98" s="494"/>
      <c r="V98" s="494"/>
    </row>
    <row r="99" spans="4:22" s="482" customFormat="1" ht="15.75" thickBot="1" x14ac:dyDescent="0.3">
      <c r="D99" s="495"/>
      <c r="E99" s="482" t="s">
        <v>163</v>
      </c>
      <c r="F99" s="482" t="str">
        <f>'Balance Sheet'!$J$37</f>
        <v>2020 UY</v>
      </c>
      <c r="G99" s="484"/>
      <c r="H99" s="484"/>
      <c r="I99" s="501">
        <f>SUM(I96:I98)</f>
        <v>0</v>
      </c>
      <c r="J99" s="501">
        <f>SUM(J96:J98)</f>
        <v>0</v>
      </c>
      <c r="K99" s="493" t="s">
        <v>19</v>
      </c>
      <c r="L99" s="481" t="str">
        <f>'Currency risk'!$C$93</f>
        <v>Reinsurers' share of technical provisions</v>
      </c>
      <c r="M99" s="481" t="str">
        <f>'Currency risk'!$L$90</f>
        <v>Total</v>
      </c>
      <c r="N99" s="481">
        <f>INDEX('Currency risk'!$B$89:$C$104,MATCH('Indirect validations'!L99,'Currency risk'!$C$89:$C$104,0),1)</f>
        <v>2</v>
      </c>
      <c r="O99" s="481" t="str">
        <f>HLOOKUP(M99,'Currency risk'!$B$90:$L$91,2,FALSE)</f>
        <v>AV</v>
      </c>
      <c r="P99" s="485">
        <f>INDEX('Currency risk'!$B$89:$L$104,MATCH('Indirect validations'!N99,'Currency risk'!$B$89:$B$104,0),MATCH('Indirect validations'!O99,'Currency risk'!$B$91:$L$91,0))</f>
        <v>0</v>
      </c>
      <c r="Q99" s="485">
        <f>INDEX('Currency risk'!$N$89:$X$104,MATCH('Indirect validations'!N99,'Currency risk'!$N$89:$N$104,0),MATCH('Indirect validations'!O99,'Currency risk'!$N$91:$X$91,0))</f>
        <v>0</v>
      </c>
      <c r="R99" s="482" t="str">
        <f t="shared" ref="R99" si="78">IF($T99="No",IF(I99=P99,"Pass","Fail"),IF(I99+P99=0,"Pass","Fail"))</f>
        <v>Pass</v>
      </c>
      <c r="S99" s="494" t="str">
        <f t="shared" ref="S99" si="79">IF($T99="No",IF(J99=Q99,"Pass","Fail"),IF(J99+Q99=0,"Pass","Fail"))</f>
        <v>Pass</v>
      </c>
      <c r="T99" s="482" t="s">
        <v>69</v>
      </c>
      <c r="U99" s="482">
        <f t="shared" ref="U99" si="80">IF(R99="Pass",0,1)</f>
        <v>0</v>
      </c>
      <c r="V99" s="494">
        <f t="shared" ref="V99" si="81">IF(S99="Pass",0,1)</f>
        <v>0</v>
      </c>
    </row>
    <row r="100" spans="4:22" s="482" customFormat="1" ht="15" thickTop="1" x14ac:dyDescent="0.2">
      <c r="D100" s="495"/>
      <c r="G100" s="484"/>
      <c r="H100" s="484"/>
      <c r="I100" s="485"/>
      <c r="J100" s="485"/>
      <c r="K100" s="481"/>
      <c r="L100" s="481"/>
      <c r="M100" s="481"/>
      <c r="N100" s="481"/>
      <c r="O100" s="481"/>
      <c r="P100" s="485"/>
      <c r="Q100" s="485"/>
      <c r="S100" s="494"/>
      <c r="V100" s="494"/>
    </row>
    <row r="101" spans="4:22" s="482" customFormat="1" ht="15" x14ac:dyDescent="0.25">
      <c r="D101" s="492" t="s">
        <v>158</v>
      </c>
      <c r="E101" s="482" t="str">
        <f>'Balance Sheet'!$C$13</f>
        <v>Provision for unearned premiums</v>
      </c>
      <c r="F101" s="482" t="str">
        <f>'Balance Sheet'!$K$37</f>
        <v>2019 UY</v>
      </c>
      <c r="G101" s="484">
        <f>INDEX('Balance Sheet'!$B$7:$L$30,MATCH('Indirect validations'!E101,'Balance Sheet'!$C$7:$C$30,0),1)</f>
        <v>4</v>
      </c>
      <c r="H101" s="484" t="str">
        <f>HLOOKUP(F101,'Balance Sheet'!$B$7:$L$8,2,FALSE)</f>
        <v>G</v>
      </c>
      <c r="I101" s="485">
        <f>INDEX('Balance Sheet'!$B$7:$L$30,MATCH('Indirect validations'!G101,'Balance Sheet'!$B$7:$B$30,0),MATCH('Indirect validations'!H101,'Balance Sheet'!$B$8:$L$8,0))</f>
        <v>0</v>
      </c>
      <c r="J101" s="485">
        <f>INDEX('Balance Sheet'!$B$68:$L$91,MATCH('Indirect validations'!G101,'Balance Sheet'!$B$68:$B$91,0),MATCH('Indirect validations'!H101,'Balance Sheet'!$B$69:$L$69,0))</f>
        <v>0</v>
      </c>
      <c r="K101" s="481"/>
      <c r="L101" s="481"/>
      <c r="M101" s="481"/>
      <c r="N101" s="481"/>
      <c r="O101" s="481"/>
      <c r="P101" s="485"/>
      <c r="Q101" s="485"/>
      <c r="S101" s="494"/>
      <c r="V101" s="494"/>
    </row>
    <row r="102" spans="4:22" s="482" customFormat="1" ht="15" x14ac:dyDescent="0.25">
      <c r="D102" s="492" t="s">
        <v>158</v>
      </c>
      <c r="E102" s="482" t="str">
        <f>'Balance Sheet'!$C$14</f>
        <v>Claims outstanding</v>
      </c>
      <c r="F102" s="482" t="str">
        <f>'Balance Sheet'!$K$37</f>
        <v>2019 UY</v>
      </c>
      <c r="G102" s="484">
        <f>INDEX('Balance Sheet'!$B$7:$L$30,MATCH('Indirect validations'!E102,'Balance Sheet'!$C$7:$C$30,0),1)</f>
        <v>5</v>
      </c>
      <c r="H102" s="484" t="str">
        <f>HLOOKUP(F102,'Balance Sheet'!$B$7:$L$8,2,FALSE)</f>
        <v>G</v>
      </c>
      <c r="I102" s="485">
        <f>INDEX('Balance Sheet'!$B$7:$L$30,MATCH('Indirect validations'!G102,'Balance Sheet'!$B$7:$B$30,0),MATCH('Indirect validations'!H102,'Balance Sheet'!$B$8:$L$8,0))</f>
        <v>0</v>
      </c>
      <c r="J102" s="485">
        <f>INDEX('Balance Sheet'!$B$68:$L$91,MATCH('Indirect validations'!G102,'Balance Sheet'!$B$68:$B$91,0),MATCH('Indirect validations'!H102,'Balance Sheet'!$B$69:$L$69,0))</f>
        <v>0</v>
      </c>
      <c r="K102" s="481"/>
      <c r="L102" s="481"/>
      <c r="M102" s="481"/>
      <c r="N102" s="481"/>
      <c r="O102" s="481"/>
      <c r="P102" s="485"/>
      <c r="Q102" s="485"/>
      <c r="S102" s="494"/>
      <c r="V102" s="494"/>
    </row>
    <row r="103" spans="4:22" s="482" customFormat="1" ht="15" x14ac:dyDescent="0.25">
      <c r="D103" s="492" t="s">
        <v>158</v>
      </c>
      <c r="E103" s="482" t="str">
        <f>'Balance Sheet'!$C$15</f>
        <v>Long term business provisions</v>
      </c>
      <c r="F103" s="482" t="str">
        <f>'Balance Sheet'!$K$37</f>
        <v>2019 UY</v>
      </c>
      <c r="G103" s="484">
        <f>INDEX('Balance Sheet'!$B$7:$L$30,MATCH('Indirect validations'!E103,'Balance Sheet'!$C$7:$C$30,0),1)</f>
        <v>6</v>
      </c>
      <c r="H103" s="484" t="str">
        <f>HLOOKUP(F103,'Balance Sheet'!$B$7:$L$8,2,FALSE)</f>
        <v>G</v>
      </c>
      <c r="I103" s="485">
        <f>INDEX('Balance Sheet'!$B$7:$L$30,MATCH('Indirect validations'!G103,'Balance Sheet'!$B$7:$B$30,0),MATCH('Indirect validations'!H103,'Balance Sheet'!$B$8:$L$8,0))</f>
        <v>0</v>
      </c>
      <c r="J103" s="485">
        <f>INDEX('Balance Sheet'!$B$68:$L$91,MATCH('Indirect validations'!G103,'Balance Sheet'!$B$68:$B$91,0),MATCH('Indirect validations'!H103,'Balance Sheet'!$B$69:$L$69,0))</f>
        <v>0</v>
      </c>
      <c r="K103" s="481"/>
      <c r="L103" s="481"/>
      <c r="M103" s="481"/>
      <c r="N103" s="481"/>
      <c r="O103" s="481"/>
      <c r="P103" s="485"/>
      <c r="Q103" s="485"/>
      <c r="S103" s="494"/>
      <c r="V103" s="494"/>
    </row>
    <row r="104" spans="4:22" s="482" customFormat="1" ht="15.75" thickBot="1" x14ac:dyDescent="0.3">
      <c r="D104" s="495"/>
      <c r="E104" s="482" t="s">
        <v>163</v>
      </c>
      <c r="F104" s="482" t="str">
        <f>'Balance Sheet'!$K$37</f>
        <v>2019 UY</v>
      </c>
      <c r="G104" s="484"/>
      <c r="H104" s="484"/>
      <c r="I104" s="501">
        <f>SUM(I101:I103)</f>
        <v>0</v>
      </c>
      <c r="J104" s="501">
        <f>SUM(J101:J103)</f>
        <v>0</v>
      </c>
      <c r="K104" s="493" t="s">
        <v>19</v>
      </c>
      <c r="L104" s="481" t="str">
        <f>'Currency risk'!$C$110</f>
        <v>Reinsurers' share of technical provisions</v>
      </c>
      <c r="M104" s="481" t="str">
        <f>'Currency risk'!$L$107</f>
        <v>Total</v>
      </c>
      <c r="N104" s="481">
        <f>INDEX('Currency risk'!$B$106:$C$121,MATCH('Indirect validations'!L104,'Currency risk'!$C$106:$C$121,0),1)</f>
        <v>2</v>
      </c>
      <c r="O104" s="481" t="str">
        <f>HLOOKUP(M104,'Currency risk'!$B$107:$L$108,2,FALSE)</f>
        <v>BD</v>
      </c>
      <c r="P104" s="485">
        <f>INDEX('Currency risk'!$B$106:$L$121,MATCH('Indirect validations'!N104,'Currency risk'!$B$106:$B$121,0),MATCH('Indirect validations'!O104,'Currency risk'!$B$108:$L$108,0))</f>
        <v>0</v>
      </c>
      <c r="Q104" s="485">
        <f>INDEX('Currency risk'!$N$106:$X$121,MATCH('Indirect validations'!N104,'Currency risk'!$N$106:$N$121,0),MATCH('Indirect validations'!O104,'Currency risk'!$N$108:$X$108,0))</f>
        <v>0</v>
      </c>
      <c r="R104" s="482" t="str">
        <f t="shared" ref="R104" si="82">IF($T104="No",IF(I104=P104,"Pass","Fail"),IF(I104+P104=0,"Pass","Fail"))</f>
        <v>Pass</v>
      </c>
      <c r="S104" s="494" t="str">
        <f t="shared" ref="S104" si="83">IF($T104="No",IF(J104=Q104,"Pass","Fail"),IF(J104+Q104=0,"Pass","Fail"))</f>
        <v>Pass</v>
      </c>
      <c r="T104" s="482" t="s">
        <v>69</v>
      </c>
      <c r="U104" s="482">
        <f t="shared" ref="U104" si="84">IF(R104="Pass",0,1)</f>
        <v>0</v>
      </c>
      <c r="V104" s="494">
        <f t="shared" ref="V104" si="85">IF(S104="Pass",0,1)</f>
        <v>0</v>
      </c>
    </row>
    <row r="105" spans="4:22" s="482" customFormat="1" ht="15" thickTop="1" x14ac:dyDescent="0.2">
      <c r="D105" s="495"/>
      <c r="G105" s="484"/>
      <c r="H105" s="484"/>
      <c r="I105" s="485"/>
      <c r="J105" s="485"/>
      <c r="K105" s="481"/>
      <c r="L105" s="481"/>
      <c r="M105" s="481"/>
      <c r="N105" s="481"/>
      <c r="O105" s="481"/>
      <c r="P105" s="485"/>
      <c r="Q105" s="485"/>
      <c r="S105" s="494"/>
      <c r="V105" s="494"/>
    </row>
    <row r="106" spans="4:22" s="482" customFormat="1" ht="15" x14ac:dyDescent="0.25">
      <c r="D106" s="492" t="s">
        <v>158</v>
      </c>
      <c r="E106" s="482" t="str">
        <f>'Balance Sheet'!$C$13</f>
        <v>Provision for unearned premiums</v>
      </c>
      <c r="F106" s="482" t="str">
        <f>'Balance Sheet'!$L$37</f>
        <v>Total</v>
      </c>
      <c r="G106" s="484">
        <f>INDEX('Balance Sheet'!$B$7:$L$30,MATCH('Indirect validations'!E106,'Balance Sheet'!$C$7:$C$30,0),1)</f>
        <v>4</v>
      </c>
      <c r="H106" s="484" t="str">
        <f>HLOOKUP(F106,'Balance Sheet'!$B$7:$L$8,2,FALSE)</f>
        <v>H</v>
      </c>
      <c r="I106" s="485">
        <f>INDEX('Balance Sheet'!$B$7:$L$30,MATCH('Indirect validations'!G106,'Balance Sheet'!$B$7:$B$30,0),MATCH('Indirect validations'!H106,'Balance Sheet'!$B$8:$L$8,0))</f>
        <v>0</v>
      </c>
      <c r="J106" s="485">
        <f>INDEX('Balance Sheet'!$B$68:$L$91,MATCH('Indirect validations'!G106,'Balance Sheet'!$B$68:$B$91,0),MATCH('Indirect validations'!H106,'Balance Sheet'!$B$69:$L$69,0))</f>
        <v>0</v>
      </c>
      <c r="K106" s="481"/>
      <c r="L106" s="481"/>
      <c r="M106" s="481"/>
      <c r="N106" s="481"/>
      <c r="O106" s="481"/>
      <c r="P106" s="485"/>
      <c r="Q106" s="485"/>
      <c r="S106" s="494"/>
      <c r="V106" s="494"/>
    </row>
    <row r="107" spans="4:22" s="482" customFormat="1" ht="15" x14ac:dyDescent="0.25">
      <c r="D107" s="492" t="s">
        <v>158</v>
      </c>
      <c r="E107" s="482" t="str">
        <f>'Balance Sheet'!$C$14</f>
        <v>Claims outstanding</v>
      </c>
      <c r="F107" s="482" t="str">
        <f>'Balance Sheet'!$L$37</f>
        <v>Total</v>
      </c>
      <c r="G107" s="484">
        <f>INDEX('Balance Sheet'!$B$7:$L$30,MATCH('Indirect validations'!E107,'Balance Sheet'!$C$7:$C$30,0),1)</f>
        <v>5</v>
      </c>
      <c r="H107" s="484" t="str">
        <f>HLOOKUP(F107,'Balance Sheet'!$B$7:$L$8,2,FALSE)</f>
        <v>H</v>
      </c>
      <c r="I107" s="485">
        <f>INDEX('Balance Sheet'!$B$7:$L$30,MATCH('Indirect validations'!G107,'Balance Sheet'!$B$7:$B$30,0),MATCH('Indirect validations'!H107,'Balance Sheet'!$B$8:$L$8,0))</f>
        <v>0</v>
      </c>
      <c r="J107" s="485">
        <f>INDEX('Balance Sheet'!$B$68:$L$91,MATCH('Indirect validations'!G107,'Balance Sheet'!$B$68:$B$91,0),MATCH('Indirect validations'!H107,'Balance Sheet'!$B$69:$L$69,0))</f>
        <v>0</v>
      </c>
      <c r="K107" s="481"/>
      <c r="L107" s="481"/>
      <c r="M107" s="481"/>
      <c r="N107" s="481"/>
      <c r="O107" s="481"/>
      <c r="P107" s="485"/>
      <c r="Q107" s="485"/>
      <c r="S107" s="494"/>
      <c r="V107" s="494"/>
    </row>
    <row r="108" spans="4:22" s="482" customFormat="1" ht="15" x14ac:dyDescent="0.25">
      <c r="D108" s="492" t="s">
        <v>158</v>
      </c>
      <c r="E108" s="482" t="str">
        <f>'Balance Sheet'!$C$15</f>
        <v>Long term business provisions</v>
      </c>
      <c r="F108" s="482" t="str">
        <f>'Balance Sheet'!$L$37</f>
        <v>Total</v>
      </c>
      <c r="G108" s="484">
        <f>INDEX('Balance Sheet'!$B$7:$L$30,MATCH('Indirect validations'!E108,'Balance Sheet'!$C$7:$C$30,0),1)</f>
        <v>6</v>
      </c>
      <c r="H108" s="484" t="str">
        <f>HLOOKUP(F108,'Balance Sheet'!$B$7:$L$8,2,FALSE)</f>
        <v>H</v>
      </c>
      <c r="I108" s="485">
        <f>INDEX('Balance Sheet'!$B$7:$L$30,MATCH('Indirect validations'!G108,'Balance Sheet'!$B$7:$B$30,0),MATCH('Indirect validations'!H108,'Balance Sheet'!$B$8:$L$8,0))</f>
        <v>0</v>
      </c>
      <c r="J108" s="485">
        <f>INDEX('Balance Sheet'!$B$68:$L$91,MATCH('Indirect validations'!G108,'Balance Sheet'!$B$68:$B$91,0),MATCH('Indirect validations'!H108,'Balance Sheet'!$B$69:$L$69,0))</f>
        <v>0</v>
      </c>
      <c r="K108" s="481"/>
      <c r="L108" s="481"/>
      <c r="M108" s="481"/>
      <c r="N108" s="481"/>
      <c r="O108" s="481"/>
      <c r="P108" s="485"/>
      <c r="Q108" s="485"/>
      <c r="S108" s="494"/>
      <c r="V108" s="494"/>
    </row>
    <row r="109" spans="4:22" s="482" customFormat="1" ht="15.75" thickBot="1" x14ac:dyDescent="0.3">
      <c r="D109" s="495"/>
      <c r="E109" s="482" t="s">
        <v>163</v>
      </c>
      <c r="F109" s="482" t="str">
        <f>'Balance Sheet'!$L$37</f>
        <v>Total</v>
      </c>
      <c r="G109" s="484"/>
      <c r="H109" s="484"/>
      <c r="I109" s="501">
        <f>SUM(I106:I108)</f>
        <v>0</v>
      </c>
      <c r="J109" s="501">
        <f>SUM(J106:J108)</f>
        <v>0</v>
      </c>
      <c r="K109" s="493" t="s">
        <v>19</v>
      </c>
      <c r="L109" s="481" t="str">
        <f>'Currency risk'!$C$127</f>
        <v>Reinsurers' share of technical provisions</v>
      </c>
      <c r="M109" s="481" t="str">
        <f>'Currency risk'!$L$124</f>
        <v>Total</v>
      </c>
      <c r="N109" s="481">
        <f>INDEX('Currency risk'!$B$123:$C$138,MATCH('Indirect validations'!L109,'Currency risk'!$C$123:$C$138,0),1)</f>
        <v>2</v>
      </c>
      <c r="O109" s="481" t="str">
        <f>HLOOKUP(M109,'Currency risk'!$B$124:$L$125,2,FALSE)</f>
        <v>BL</v>
      </c>
      <c r="P109" s="485">
        <f>INDEX('Currency risk'!$B$123:$L$138,MATCH('Indirect validations'!N109,'Currency risk'!$B$123:$B$138,0),MATCH('Indirect validations'!O109,'Currency risk'!$B$125:$L$125,0))</f>
        <v>0</v>
      </c>
      <c r="Q109" s="485">
        <f>INDEX('Currency risk'!$N$123:$X$138,MATCH('Indirect validations'!N109,'Currency risk'!$N$123:$N$138,0),MATCH('Indirect validations'!O109,'Currency risk'!$N$125:$X$125,0))</f>
        <v>0</v>
      </c>
      <c r="R109" s="482" t="str">
        <f t="shared" ref="R109" si="86">IF($T109="No",IF(I109=P109,"Pass","Fail"),IF(I109+P109=0,"Pass","Fail"))</f>
        <v>Pass</v>
      </c>
      <c r="S109" s="494" t="str">
        <f t="shared" ref="S109" si="87">IF($T109="No",IF(J109=Q109,"Pass","Fail"),IF(J109+Q109=0,"Pass","Fail"))</f>
        <v>Pass</v>
      </c>
      <c r="T109" s="482" t="s">
        <v>69</v>
      </c>
      <c r="U109" s="482">
        <f t="shared" ref="U109" si="88">IF(R109="Pass",0,1)</f>
        <v>0</v>
      </c>
      <c r="V109" s="494">
        <f t="shared" ref="V109" si="89">IF(S109="Pass",0,1)</f>
        <v>0</v>
      </c>
    </row>
    <row r="110" spans="4:22" s="482" customFormat="1" ht="13.5" thickTop="1" x14ac:dyDescent="0.2">
      <c r="D110" s="495"/>
      <c r="G110" s="484"/>
      <c r="H110" s="484"/>
      <c r="I110" s="485"/>
      <c r="J110" s="485"/>
      <c r="N110" s="484"/>
      <c r="O110" s="484"/>
      <c r="P110" s="485"/>
      <c r="Q110" s="485"/>
      <c r="S110" s="494"/>
      <c r="V110" s="494"/>
    </row>
    <row r="111" spans="4:22" s="482" customFormat="1" ht="15" x14ac:dyDescent="0.25">
      <c r="D111" s="492" t="s">
        <v>158</v>
      </c>
      <c r="E111" s="482" t="str">
        <f>'Balance Sheet'!$C$17</f>
        <v>Debtors arising out of direct insurance operations</v>
      </c>
      <c r="F111" s="482" t="str">
        <f>'Balance Sheet'!$E$37</f>
        <v>2025 UY</v>
      </c>
      <c r="G111" s="484">
        <f>INDEX('Balance Sheet'!$B$7:$L$30,MATCH('Indirect validations'!E111,'Balance Sheet'!$C$7:$C$30,0),1)</f>
        <v>7</v>
      </c>
      <c r="H111" s="484" t="str">
        <f>HLOOKUP(F111,'Balance Sheet'!$B$7:$L$8,2,FALSE)</f>
        <v>A</v>
      </c>
      <c r="I111" s="485">
        <f>INDEX('Balance Sheet'!$B$7:$L$30,MATCH('Indirect validations'!G111,'Balance Sheet'!$B$7:$B$30,0),MATCH('Indirect validations'!H111,'Balance Sheet'!$B$8:$L$8,0))</f>
        <v>0</v>
      </c>
      <c r="J111" s="485">
        <f>INDEX('Balance Sheet'!$B$68:$L$91,MATCH('Indirect validations'!G111,'Balance Sheet'!$B$68:$B$91,0),MATCH('Indirect validations'!H111,'Balance Sheet'!$B$69:$L$69,0))</f>
        <v>0</v>
      </c>
      <c r="K111" s="481"/>
      <c r="L111" s="481"/>
      <c r="M111" s="481"/>
      <c r="N111" s="481"/>
      <c r="O111" s="481"/>
      <c r="P111" s="485"/>
      <c r="Q111" s="485"/>
      <c r="S111" s="494"/>
      <c r="V111" s="494"/>
    </row>
    <row r="112" spans="4:22" s="482" customFormat="1" ht="15" x14ac:dyDescent="0.25">
      <c r="D112" s="492" t="s">
        <v>158</v>
      </c>
      <c r="E112" s="482" t="str">
        <f>'Balance Sheet'!$C$18</f>
        <v>Debtors arising out of reinsurance operations</v>
      </c>
      <c r="F112" s="482" t="str">
        <f>'Balance Sheet'!$E$37</f>
        <v>2025 UY</v>
      </c>
      <c r="G112" s="484">
        <f>INDEX('Balance Sheet'!$B$7:$L$30,MATCH('Indirect validations'!E112,'Balance Sheet'!$C$7:$C$30,0),1)</f>
        <v>8</v>
      </c>
      <c r="H112" s="484" t="str">
        <f>HLOOKUP(F112,'Balance Sheet'!$B$7:$L$8,2,FALSE)</f>
        <v>A</v>
      </c>
      <c r="I112" s="485">
        <f>INDEX('Balance Sheet'!$B$7:$L$30,MATCH('Indirect validations'!G112,'Balance Sheet'!$B$7:$B$30,0),MATCH('Indirect validations'!H112,'Balance Sheet'!$B$8:$L$8,0))</f>
        <v>0</v>
      </c>
      <c r="J112" s="485">
        <f>INDEX('Balance Sheet'!$B$68:$L$91,MATCH('Indirect validations'!G112,'Balance Sheet'!$B$68:$B$91,0),MATCH('Indirect validations'!H112,'Balance Sheet'!$B$69:$L$69,0))</f>
        <v>0</v>
      </c>
      <c r="N112" s="484"/>
      <c r="O112" s="484"/>
      <c r="P112" s="485"/>
      <c r="Q112" s="485"/>
      <c r="S112" s="494"/>
      <c r="V112" s="494"/>
    </row>
    <row r="113" spans="4:22" s="482" customFormat="1" ht="15" x14ac:dyDescent="0.25">
      <c r="D113" s="492" t="s">
        <v>158</v>
      </c>
      <c r="E113" s="482" t="str">
        <f>'Balance Sheet'!$C$19</f>
        <v>Other debtors</v>
      </c>
      <c r="F113" s="482" t="str">
        <f>'Balance Sheet'!$E$37</f>
        <v>2025 UY</v>
      </c>
      <c r="G113" s="484">
        <f>INDEX('Balance Sheet'!$B$7:$L$30,MATCH('Indirect validations'!E113,'Balance Sheet'!$C$7:$C$30,0),1)</f>
        <v>9</v>
      </c>
      <c r="H113" s="484" t="str">
        <f>HLOOKUP(F113,'Balance Sheet'!$B$7:$L$8,2,FALSE)</f>
        <v>A</v>
      </c>
      <c r="I113" s="485">
        <f>INDEX('Balance Sheet'!$B$7:$L$30,MATCH('Indirect validations'!G113,'Balance Sheet'!$B$7:$B$30,0),MATCH('Indirect validations'!H113,'Balance Sheet'!$B$8:$L$8,0))</f>
        <v>0</v>
      </c>
      <c r="J113" s="485">
        <f>INDEX('Balance Sheet'!$B$68:$L$91,MATCH('Indirect validations'!G113,'Balance Sheet'!$B$68:$B$91,0),MATCH('Indirect validations'!H113,'Balance Sheet'!$B$69:$L$69,0))</f>
        <v>0</v>
      </c>
      <c r="N113" s="484"/>
      <c r="O113" s="484"/>
      <c r="P113" s="485"/>
      <c r="Q113" s="485"/>
      <c r="S113" s="494"/>
      <c r="V113" s="494"/>
    </row>
    <row r="114" spans="4:22" s="482" customFormat="1" ht="15.75" thickBot="1" x14ac:dyDescent="0.3">
      <c r="D114" s="495"/>
      <c r="E114" s="482" t="s">
        <v>38</v>
      </c>
      <c r="F114" s="482" t="str">
        <f>'Balance Sheet'!$E$37</f>
        <v>2025 UY</v>
      </c>
      <c r="G114" s="484"/>
      <c r="H114" s="484"/>
      <c r="I114" s="501">
        <f>SUM(I111:I113)</f>
        <v>0</v>
      </c>
      <c r="J114" s="501">
        <f>SUM(J111:J113)</f>
        <v>0</v>
      </c>
      <c r="K114" s="493" t="s">
        <v>19</v>
      </c>
      <c r="L114" s="481" t="str">
        <f>'Currency risk'!$C$9</f>
        <v>Debtors</v>
      </c>
      <c r="M114" s="481" t="str">
        <f>'Currency risk'!$L$5</f>
        <v>Total</v>
      </c>
      <c r="N114" s="481">
        <f>INDEX('Currency risk'!$B$4:$C$19,MATCH('Indirect validations'!L114,'Currency risk'!$C$4:$C$19,0),1)</f>
        <v>3</v>
      </c>
      <c r="O114" s="481" t="str">
        <f>HLOOKUP(M114,'Currency risk'!$B$5:$L$6,2,FALSE)</f>
        <v>H</v>
      </c>
      <c r="P114" s="485">
        <f>INDEX('Currency risk'!$B$4:$L$19,MATCH('Indirect validations'!N114,'Currency risk'!$B$4:$B$19,0),MATCH('Indirect validations'!O114,'Currency risk'!$B$6:$L$6,0))</f>
        <v>0</v>
      </c>
      <c r="Q114" s="485">
        <f>INDEX('Currency risk'!$N$4:$X$19,MATCH('Indirect validations'!N114,'Currency risk'!$N$4:$N$19,0),MATCH('Indirect validations'!O114,'Currency risk'!$N$6:$X$6,0))</f>
        <v>0</v>
      </c>
      <c r="R114" s="482" t="str">
        <f t="shared" ref="R114" si="90">IF($T114="No",IF(I114=P114,"Pass","Fail"),IF(I114+P114=0,"Pass","Fail"))</f>
        <v>Pass</v>
      </c>
      <c r="S114" s="494" t="str">
        <f t="shared" ref="S114" si="91">IF($T114="No",IF(J114=Q114,"Pass","Fail"),IF(J114+Q114=0,"Pass","Fail"))</f>
        <v>Pass</v>
      </c>
      <c r="T114" s="482" t="s">
        <v>69</v>
      </c>
      <c r="U114" s="482">
        <f t="shared" ref="U114" si="92">IF(R114="Pass",0,1)</f>
        <v>0</v>
      </c>
      <c r="V114" s="494">
        <f t="shared" ref="V114" si="93">IF(S114="Pass",0,1)</f>
        <v>0</v>
      </c>
    </row>
    <row r="115" spans="4:22" s="482" customFormat="1" ht="13.5" thickTop="1" x14ac:dyDescent="0.2">
      <c r="D115" s="495"/>
      <c r="G115" s="484"/>
      <c r="H115" s="484"/>
      <c r="I115" s="485"/>
      <c r="J115" s="485"/>
      <c r="N115" s="484"/>
      <c r="O115" s="484"/>
      <c r="P115" s="485"/>
      <c r="Q115" s="485"/>
      <c r="S115" s="494"/>
      <c r="V115" s="494"/>
    </row>
    <row r="116" spans="4:22" s="482" customFormat="1" ht="15" x14ac:dyDescent="0.25">
      <c r="D116" s="492" t="s">
        <v>158</v>
      </c>
      <c r="E116" s="482" t="str">
        <f>'Balance Sheet'!$C$17</f>
        <v>Debtors arising out of direct insurance operations</v>
      </c>
      <c r="F116" s="482" t="str">
        <f>'Balance Sheet'!$F$37</f>
        <v>2024 UY</v>
      </c>
      <c r="G116" s="484">
        <f>INDEX('Balance Sheet'!$B$7:$L$30,MATCH('Indirect validations'!E116,'Balance Sheet'!$C$7:$C$30,0),1)</f>
        <v>7</v>
      </c>
      <c r="H116" s="484" t="str">
        <f>HLOOKUP(F116,'Balance Sheet'!$B$7:$L$8,2,FALSE)</f>
        <v>B</v>
      </c>
      <c r="I116" s="485">
        <f>INDEX('Balance Sheet'!$B$7:$L$30,MATCH('Indirect validations'!G116,'Balance Sheet'!$B$7:$B$30,0),MATCH('Indirect validations'!H116,'Balance Sheet'!$B$8:$L$8,0))</f>
        <v>0</v>
      </c>
      <c r="J116" s="485">
        <f>INDEX('Balance Sheet'!$B$68:$L$91,MATCH('Indirect validations'!G116,'Balance Sheet'!$B$68:$B$91,0),MATCH('Indirect validations'!H116,'Balance Sheet'!$B$69:$L$69,0))</f>
        <v>0</v>
      </c>
      <c r="N116" s="484"/>
      <c r="O116" s="484"/>
      <c r="P116" s="485"/>
      <c r="Q116" s="485"/>
      <c r="S116" s="494"/>
      <c r="V116" s="494"/>
    </row>
    <row r="117" spans="4:22" s="482" customFormat="1" ht="15" x14ac:dyDescent="0.25">
      <c r="D117" s="492" t="s">
        <v>158</v>
      </c>
      <c r="E117" s="482" t="str">
        <f>'Balance Sheet'!$C$18</f>
        <v>Debtors arising out of reinsurance operations</v>
      </c>
      <c r="F117" s="482" t="str">
        <f>'Balance Sheet'!$F$37</f>
        <v>2024 UY</v>
      </c>
      <c r="G117" s="484">
        <f>INDEX('Balance Sheet'!$B$7:$L$30,MATCH('Indirect validations'!E117,'Balance Sheet'!$C$7:$C$30,0),1)</f>
        <v>8</v>
      </c>
      <c r="H117" s="484" t="str">
        <f>HLOOKUP(F117,'Balance Sheet'!$B$7:$L$8,2,FALSE)</f>
        <v>B</v>
      </c>
      <c r="I117" s="485">
        <f>INDEX('Balance Sheet'!$B$7:$L$30,MATCH('Indirect validations'!G117,'Balance Sheet'!$B$7:$B$30,0),MATCH('Indirect validations'!H117,'Balance Sheet'!$B$8:$L$8,0))</f>
        <v>0</v>
      </c>
      <c r="J117" s="485">
        <f>INDEX('Balance Sheet'!$B$68:$L$91,MATCH('Indirect validations'!G117,'Balance Sheet'!$B$68:$B$91,0),MATCH('Indirect validations'!H117,'Balance Sheet'!$B$69:$L$69,0))</f>
        <v>0</v>
      </c>
      <c r="N117" s="484"/>
      <c r="O117" s="484"/>
      <c r="P117" s="485"/>
      <c r="Q117" s="485"/>
      <c r="S117" s="494"/>
      <c r="V117" s="494"/>
    </row>
    <row r="118" spans="4:22" s="482" customFormat="1" ht="15" x14ac:dyDescent="0.25">
      <c r="D118" s="492" t="s">
        <v>158</v>
      </c>
      <c r="E118" s="482" t="str">
        <f>'Balance Sheet'!$C$19</f>
        <v>Other debtors</v>
      </c>
      <c r="F118" s="482" t="str">
        <f>'Balance Sheet'!$F$37</f>
        <v>2024 UY</v>
      </c>
      <c r="G118" s="484">
        <f>INDEX('Balance Sheet'!$B$7:$L$30,MATCH('Indirect validations'!E118,'Balance Sheet'!$C$7:$C$30,0),1)</f>
        <v>9</v>
      </c>
      <c r="H118" s="484" t="str">
        <f>HLOOKUP(F118,'Balance Sheet'!$B$7:$L$8,2,FALSE)</f>
        <v>B</v>
      </c>
      <c r="I118" s="485">
        <f>INDEX('Balance Sheet'!$B$7:$L$30,MATCH('Indirect validations'!G118,'Balance Sheet'!$B$7:$B$30,0),MATCH('Indirect validations'!H118,'Balance Sheet'!$B$8:$L$8,0))</f>
        <v>0</v>
      </c>
      <c r="J118" s="485">
        <f>INDEX('Balance Sheet'!$B$68:$L$91,MATCH('Indirect validations'!G118,'Balance Sheet'!$B$68:$B$91,0),MATCH('Indirect validations'!H118,'Balance Sheet'!$B$69:$L$69,0))</f>
        <v>0</v>
      </c>
      <c r="N118" s="484"/>
      <c r="O118" s="484"/>
      <c r="P118" s="485"/>
      <c r="Q118" s="485"/>
      <c r="S118" s="494"/>
      <c r="V118" s="494"/>
    </row>
    <row r="119" spans="4:22" s="482" customFormat="1" ht="15.75" thickBot="1" x14ac:dyDescent="0.3">
      <c r="D119" s="495"/>
      <c r="E119" s="482" t="s">
        <v>38</v>
      </c>
      <c r="F119" s="482" t="str">
        <f>'Balance Sheet'!$F$37</f>
        <v>2024 UY</v>
      </c>
      <c r="G119" s="484"/>
      <c r="H119" s="484"/>
      <c r="I119" s="501">
        <f>SUM(I116:I118)</f>
        <v>0</v>
      </c>
      <c r="J119" s="501">
        <f>SUM(J116:J118)</f>
        <v>0</v>
      </c>
      <c r="K119" s="493" t="s">
        <v>19</v>
      </c>
      <c r="L119" s="481" t="str">
        <f>'Currency risk'!$C$26</f>
        <v>Debtors</v>
      </c>
      <c r="M119" s="481" t="str">
        <f>'Currency risk'!$L$22</f>
        <v>Total</v>
      </c>
      <c r="N119" s="481">
        <f>INDEX('Currency risk'!$B$21:$C$36,MATCH('Indirect validations'!L119,'Currency risk'!$C$21:$C$36,0),1)</f>
        <v>3</v>
      </c>
      <c r="O119" s="481" t="str">
        <f>HLOOKUP(M119,'Currency risk'!$B$22:$L$23,2,FALSE)</f>
        <v>P</v>
      </c>
      <c r="P119" s="485">
        <f>INDEX('Currency risk'!$B$21:$L$36,MATCH('Indirect validations'!N119,'Currency risk'!$B$21:$B$36,0),MATCH('Indirect validations'!O119,'Currency risk'!$B$23:$L$23,0))</f>
        <v>0</v>
      </c>
      <c r="Q119" s="485">
        <f>INDEX('Currency risk'!$N$21:$X$36,MATCH('Indirect validations'!N119,'Currency risk'!$N$21:$N$36,0),MATCH('Indirect validations'!O119,'Currency risk'!$N$23:$X$23,0))</f>
        <v>0</v>
      </c>
      <c r="R119" s="482" t="str">
        <f t="shared" ref="R119" si="94">IF($T119="No",IF(I119=P119,"Pass","Fail"),IF(I119+P119=0,"Pass","Fail"))</f>
        <v>Pass</v>
      </c>
      <c r="S119" s="494" t="str">
        <f t="shared" ref="S119" si="95">IF($T119="No",IF(J119=Q119,"Pass","Fail"),IF(J119+Q119=0,"Pass","Fail"))</f>
        <v>Pass</v>
      </c>
      <c r="T119" s="482" t="s">
        <v>69</v>
      </c>
      <c r="U119" s="482">
        <f t="shared" ref="U119" si="96">IF(R119="Pass",0,1)</f>
        <v>0</v>
      </c>
      <c r="V119" s="494">
        <f t="shared" ref="V119" si="97">IF(S119="Pass",0,1)</f>
        <v>0</v>
      </c>
    </row>
    <row r="120" spans="4:22" s="482" customFormat="1" ht="13.5" thickTop="1" x14ac:dyDescent="0.2">
      <c r="D120" s="495"/>
      <c r="G120" s="484"/>
      <c r="H120" s="484"/>
      <c r="I120" s="485"/>
      <c r="J120" s="485"/>
      <c r="N120" s="484"/>
      <c r="O120" s="484"/>
      <c r="P120" s="485"/>
      <c r="Q120" s="485"/>
      <c r="S120" s="494"/>
      <c r="V120" s="494"/>
    </row>
    <row r="121" spans="4:22" s="482" customFormat="1" ht="15" x14ac:dyDescent="0.25">
      <c r="D121" s="492" t="s">
        <v>158</v>
      </c>
      <c r="E121" s="482" t="str">
        <f>'Balance Sheet'!$C$17</f>
        <v>Debtors arising out of direct insurance operations</v>
      </c>
      <c r="F121" s="482" t="str">
        <f>'Balance Sheet'!$G$37</f>
        <v>2023 UY</v>
      </c>
      <c r="G121" s="484">
        <f>INDEX('Balance Sheet'!$B$7:$L$30,MATCH('Indirect validations'!E121,'Balance Sheet'!$C$7:$C$30,0),1)</f>
        <v>7</v>
      </c>
      <c r="H121" s="484" t="str">
        <f>HLOOKUP(F121,'Balance Sheet'!$B$7:$L$8,2,FALSE)</f>
        <v>C</v>
      </c>
      <c r="I121" s="485">
        <f>INDEX('Balance Sheet'!$B$7:$L$30,MATCH('Indirect validations'!G121,'Balance Sheet'!$B$7:$B$30,0),MATCH('Indirect validations'!H121,'Balance Sheet'!$B$8:$L$8,0))</f>
        <v>0</v>
      </c>
      <c r="J121" s="485">
        <f>INDEX('Balance Sheet'!$B$68:$L$91,MATCH('Indirect validations'!G121,'Balance Sheet'!$B$68:$B$91,0),MATCH('Indirect validations'!H121,'Balance Sheet'!$B$69:$L$69,0))</f>
        <v>0</v>
      </c>
      <c r="N121" s="484"/>
      <c r="O121" s="484"/>
      <c r="P121" s="485"/>
      <c r="Q121" s="485"/>
      <c r="S121" s="494"/>
      <c r="V121" s="494"/>
    </row>
    <row r="122" spans="4:22" s="482" customFormat="1" ht="15" x14ac:dyDescent="0.25">
      <c r="D122" s="492" t="s">
        <v>158</v>
      </c>
      <c r="E122" s="482" t="str">
        <f>'Balance Sheet'!$C$18</f>
        <v>Debtors arising out of reinsurance operations</v>
      </c>
      <c r="F122" s="482" t="str">
        <f>'Balance Sheet'!$G$37</f>
        <v>2023 UY</v>
      </c>
      <c r="G122" s="484">
        <f>INDEX('Balance Sheet'!$B$7:$L$30,MATCH('Indirect validations'!E122,'Balance Sheet'!$C$7:$C$30,0),1)</f>
        <v>8</v>
      </c>
      <c r="H122" s="484" t="str">
        <f>HLOOKUP(F122,'Balance Sheet'!$B$7:$L$8,2,FALSE)</f>
        <v>C</v>
      </c>
      <c r="I122" s="485">
        <f>INDEX('Balance Sheet'!$B$7:$L$30,MATCH('Indirect validations'!G122,'Balance Sheet'!$B$7:$B$30,0),MATCH('Indirect validations'!H122,'Balance Sheet'!$B$8:$L$8,0))</f>
        <v>0</v>
      </c>
      <c r="J122" s="485">
        <f>INDEX('Balance Sheet'!$B$68:$L$91,MATCH('Indirect validations'!G122,'Balance Sheet'!$B$68:$B$91,0),MATCH('Indirect validations'!H122,'Balance Sheet'!$B$69:$L$69,0))</f>
        <v>0</v>
      </c>
      <c r="N122" s="484"/>
      <c r="O122" s="484"/>
      <c r="P122" s="485"/>
      <c r="Q122" s="485"/>
      <c r="S122" s="494"/>
      <c r="V122" s="494"/>
    </row>
    <row r="123" spans="4:22" s="482" customFormat="1" ht="15" x14ac:dyDescent="0.25">
      <c r="D123" s="492" t="s">
        <v>158</v>
      </c>
      <c r="E123" s="482" t="str">
        <f>'Balance Sheet'!$C$19</f>
        <v>Other debtors</v>
      </c>
      <c r="F123" s="482" t="str">
        <f>'Balance Sheet'!$G$37</f>
        <v>2023 UY</v>
      </c>
      <c r="G123" s="484">
        <f>INDEX('Balance Sheet'!$B$7:$L$30,MATCH('Indirect validations'!E123,'Balance Sheet'!$C$7:$C$30,0),1)</f>
        <v>9</v>
      </c>
      <c r="H123" s="484" t="str">
        <f>HLOOKUP(F123,'Balance Sheet'!$B$7:$L$8,2,FALSE)</f>
        <v>C</v>
      </c>
      <c r="I123" s="485">
        <f>INDEX('Balance Sheet'!$B$7:$L$30,MATCH('Indirect validations'!G123,'Balance Sheet'!$B$7:$B$30,0),MATCH('Indirect validations'!H123,'Balance Sheet'!$B$8:$L$8,0))</f>
        <v>0</v>
      </c>
      <c r="J123" s="485">
        <f>INDEX('Balance Sheet'!$B$68:$L$91,MATCH('Indirect validations'!G123,'Balance Sheet'!$B$68:$B$91,0),MATCH('Indirect validations'!H123,'Balance Sheet'!$B$69:$L$69,0))</f>
        <v>0</v>
      </c>
      <c r="N123" s="484"/>
      <c r="O123" s="484"/>
      <c r="P123" s="485"/>
      <c r="Q123" s="485"/>
      <c r="S123" s="494"/>
      <c r="V123" s="494"/>
    </row>
    <row r="124" spans="4:22" s="482" customFormat="1" ht="15.75" thickBot="1" x14ac:dyDescent="0.3">
      <c r="D124" s="495"/>
      <c r="E124" s="482" t="s">
        <v>38</v>
      </c>
      <c r="F124" s="482" t="str">
        <f>'Balance Sheet'!$G$37</f>
        <v>2023 UY</v>
      </c>
      <c r="G124" s="484"/>
      <c r="H124" s="484"/>
      <c r="I124" s="501">
        <f>SUM(I121:I123)</f>
        <v>0</v>
      </c>
      <c r="J124" s="501">
        <f>SUM(J121:J123)</f>
        <v>0</v>
      </c>
      <c r="K124" s="493" t="s">
        <v>19</v>
      </c>
      <c r="L124" s="481" t="str">
        <f>'Currency risk'!$C$43</f>
        <v>Debtors</v>
      </c>
      <c r="M124" s="481" t="str">
        <f>'Currency risk'!$L$39</f>
        <v>Total</v>
      </c>
      <c r="N124" s="481">
        <f>INDEX('Currency risk'!$B$38:$C$53,MATCH('Indirect validations'!L124,'Currency risk'!$C$38:$C$53,0),1)</f>
        <v>3</v>
      </c>
      <c r="O124" s="481" t="str">
        <f>HLOOKUP(M124,'Currency risk'!$B$39:$L$40,2,FALSE)</f>
        <v>X</v>
      </c>
      <c r="P124" s="485">
        <f>INDEX('Currency risk'!$B$38:$L$53,MATCH('Indirect validations'!N124,'Currency risk'!$B$38:$B$53,0),MATCH('Indirect validations'!O124,'Currency risk'!$B$40:$L$40,0))</f>
        <v>0</v>
      </c>
      <c r="Q124" s="485">
        <f>INDEX('Currency risk'!$N$38:$X$53,MATCH('Indirect validations'!N124,'Currency risk'!$N$38:$N$53,0),MATCH('Indirect validations'!O124,'Currency risk'!$N$40:$X$40,0))</f>
        <v>0</v>
      </c>
      <c r="R124" s="482" t="str">
        <f t="shared" ref="R124" si="98">IF($T124="No",IF(I124=P124,"Pass","Fail"),IF(I124+P124=0,"Pass","Fail"))</f>
        <v>Pass</v>
      </c>
      <c r="S124" s="494" t="str">
        <f t="shared" ref="S124" si="99">IF($T124="No",IF(J124=Q124,"Pass","Fail"),IF(J124+Q124=0,"Pass","Fail"))</f>
        <v>Pass</v>
      </c>
      <c r="T124" s="482" t="s">
        <v>69</v>
      </c>
      <c r="U124" s="482">
        <f t="shared" ref="U124" si="100">IF(R124="Pass",0,1)</f>
        <v>0</v>
      </c>
      <c r="V124" s="494">
        <f t="shared" ref="V124" si="101">IF(S124="Pass",0,1)</f>
        <v>0</v>
      </c>
    </row>
    <row r="125" spans="4:22" s="482" customFormat="1" ht="15" thickTop="1" x14ac:dyDescent="0.2">
      <c r="D125" s="495"/>
      <c r="G125" s="484"/>
      <c r="H125" s="484"/>
      <c r="I125" s="485"/>
      <c r="J125" s="485"/>
      <c r="K125" s="481"/>
      <c r="L125" s="481"/>
      <c r="M125" s="481"/>
      <c r="N125" s="481"/>
      <c r="O125" s="481"/>
      <c r="P125" s="485"/>
      <c r="Q125" s="485"/>
      <c r="S125" s="494"/>
      <c r="V125" s="494"/>
    </row>
    <row r="126" spans="4:22" s="482" customFormat="1" ht="15" x14ac:dyDescent="0.25">
      <c r="D126" s="492" t="s">
        <v>158</v>
      </c>
      <c r="E126" s="482" t="str">
        <f>'Balance Sheet'!$C$17</f>
        <v>Debtors arising out of direct insurance operations</v>
      </c>
      <c r="F126" s="482" t="str">
        <f>'Balance Sheet'!$H$37</f>
        <v>2022 UY</v>
      </c>
      <c r="G126" s="484">
        <f>INDEX('Balance Sheet'!$B$7:$L$30,MATCH('Indirect validations'!E126,'Balance Sheet'!$C$7:$C$30,0),1)</f>
        <v>7</v>
      </c>
      <c r="H126" s="484" t="str">
        <f>HLOOKUP(F126,'Balance Sheet'!$B$7:$L$8,2,FALSE)</f>
        <v>D</v>
      </c>
      <c r="I126" s="485">
        <f>INDEX('Balance Sheet'!$B$7:$L$30,MATCH('Indirect validations'!G126,'Balance Sheet'!$B$7:$B$30,0),MATCH('Indirect validations'!H126,'Balance Sheet'!$B$8:$L$8,0))</f>
        <v>0</v>
      </c>
      <c r="J126" s="485">
        <f>INDEX('Balance Sheet'!$B$68:$L$91,MATCH('Indirect validations'!G126,'Balance Sheet'!$B$68:$B$91,0),MATCH('Indirect validations'!H126,'Balance Sheet'!$B$69:$L$69,0))</f>
        <v>0</v>
      </c>
      <c r="K126" s="481"/>
      <c r="L126" s="481"/>
      <c r="M126" s="481"/>
      <c r="N126" s="481"/>
      <c r="O126" s="481"/>
      <c r="P126" s="485"/>
      <c r="Q126" s="485"/>
      <c r="S126" s="494"/>
      <c r="V126" s="494"/>
    </row>
    <row r="127" spans="4:22" s="482" customFormat="1" ht="15" x14ac:dyDescent="0.25">
      <c r="D127" s="492" t="s">
        <v>158</v>
      </c>
      <c r="E127" s="482" t="str">
        <f>'Balance Sheet'!$C$18</f>
        <v>Debtors arising out of reinsurance operations</v>
      </c>
      <c r="F127" s="482" t="str">
        <f>'Balance Sheet'!$H$37</f>
        <v>2022 UY</v>
      </c>
      <c r="G127" s="484">
        <f>INDEX('Balance Sheet'!$B$7:$L$30,MATCH('Indirect validations'!E127,'Balance Sheet'!$C$7:$C$30,0),1)</f>
        <v>8</v>
      </c>
      <c r="H127" s="484" t="str">
        <f>HLOOKUP(F127,'Balance Sheet'!$B$7:$L$8,2,FALSE)</f>
        <v>D</v>
      </c>
      <c r="I127" s="485">
        <f>INDEX('Balance Sheet'!$B$7:$L$30,MATCH('Indirect validations'!G127,'Balance Sheet'!$B$7:$B$30,0),MATCH('Indirect validations'!H127,'Balance Sheet'!$B$8:$L$8,0))</f>
        <v>0</v>
      </c>
      <c r="J127" s="485">
        <f>INDEX('Balance Sheet'!$B$68:$L$91,MATCH('Indirect validations'!G127,'Balance Sheet'!$B$68:$B$91,0),MATCH('Indirect validations'!H127,'Balance Sheet'!$B$69:$L$69,0))</f>
        <v>0</v>
      </c>
      <c r="K127" s="481"/>
      <c r="L127" s="481"/>
      <c r="M127" s="481"/>
      <c r="N127" s="481"/>
      <c r="O127" s="481"/>
      <c r="P127" s="485"/>
      <c r="Q127" s="485"/>
      <c r="S127" s="494"/>
      <c r="V127" s="494"/>
    </row>
    <row r="128" spans="4:22" s="482" customFormat="1" ht="15" x14ac:dyDescent="0.25">
      <c r="D128" s="492" t="s">
        <v>158</v>
      </c>
      <c r="E128" s="482" t="str">
        <f>'Balance Sheet'!$C$19</f>
        <v>Other debtors</v>
      </c>
      <c r="F128" s="482" t="str">
        <f>'Balance Sheet'!$H$37</f>
        <v>2022 UY</v>
      </c>
      <c r="G128" s="484">
        <f>INDEX('Balance Sheet'!$B$7:$L$30,MATCH('Indirect validations'!E128,'Balance Sheet'!$C$7:$C$30,0),1)</f>
        <v>9</v>
      </c>
      <c r="H128" s="484" t="str">
        <f>HLOOKUP(F128,'Balance Sheet'!$B$7:$L$8,2,FALSE)</f>
        <v>D</v>
      </c>
      <c r="I128" s="485">
        <f>INDEX('Balance Sheet'!$B$7:$L$30,MATCH('Indirect validations'!G128,'Balance Sheet'!$B$7:$B$30,0),MATCH('Indirect validations'!H128,'Balance Sheet'!$B$8:$L$8,0))</f>
        <v>0</v>
      </c>
      <c r="J128" s="485">
        <f>INDEX('Balance Sheet'!$B$68:$L$91,MATCH('Indirect validations'!G128,'Balance Sheet'!$B$68:$B$91,0),MATCH('Indirect validations'!H128,'Balance Sheet'!$B$69:$L$69,0))</f>
        <v>0</v>
      </c>
      <c r="K128" s="481"/>
      <c r="L128" s="481"/>
      <c r="M128" s="481"/>
      <c r="N128" s="481"/>
      <c r="O128" s="481"/>
      <c r="P128" s="485"/>
      <c r="Q128" s="485"/>
      <c r="S128" s="494"/>
      <c r="V128" s="494"/>
    </row>
    <row r="129" spans="4:22" s="482" customFormat="1" ht="15.75" thickBot="1" x14ac:dyDescent="0.3">
      <c r="D129" s="495"/>
      <c r="E129" s="482" t="s">
        <v>38</v>
      </c>
      <c r="F129" s="482" t="str">
        <f>'Balance Sheet'!$H$37</f>
        <v>2022 UY</v>
      </c>
      <c r="G129" s="484"/>
      <c r="H129" s="484"/>
      <c r="I129" s="501">
        <f>SUM(I126:I128)</f>
        <v>0</v>
      </c>
      <c r="J129" s="501">
        <f>SUM(J126:J128)</f>
        <v>0</v>
      </c>
      <c r="K129" s="493" t="s">
        <v>19</v>
      </c>
      <c r="L129" s="481" t="str">
        <f>'Currency risk'!$C$60</f>
        <v>Debtors</v>
      </c>
      <c r="M129" s="481" t="str">
        <f>'Currency risk'!$L$56</f>
        <v>Total</v>
      </c>
      <c r="N129" s="481">
        <f>INDEX('Currency risk'!$B$55:$C$70,MATCH('Indirect validations'!L129,'Currency risk'!$C$55:$C$70,0),1)</f>
        <v>3</v>
      </c>
      <c r="O129" s="481" t="str">
        <f>HLOOKUP(M129,'Currency risk'!$B$56:$L$57,2,FALSE)</f>
        <v>AF</v>
      </c>
      <c r="P129" s="485">
        <f>INDEX('Currency risk'!$B$55:$L$70,MATCH('Indirect validations'!N129,'Currency risk'!$B$55:$B$70,0),MATCH('Indirect validations'!O129,'Currency risk'!$B$57:$L$57,0))</f>
        <v>0</v>
      </c>
      <c r="Q129" s="485">
        <f>INDEX('Currency risk'!$N$55:$X$70,MATCH('Indirect validations'!N129,'Currency risk'!$N$55:$N$70,0),MATCH('Indirect validations'!O129,'Currency risk'!$N$57:$X$57,0))</f>
        <v>0</v>
      </c>
      <c r="R129" s="482" t="str">
        <f t="shared" ref="R129" si="102">IF($T129="No",IF(I129=P129,"Pass","Fail"),IF(I129+P129=0,"Pass","Fail"))</f>
        <v>Pass</v>
      </c>
      <c r="S129" s="494" t="str">
        <f t="shared" ref="S129" si="103">IF($T129="No",IF(J129=Q129,"Pass","Fail"),IF(J129+Q129=0,"Pass","Fail"))</f>
        <v>Pass</v>
      </c>
      <c r="T129" s="482" t="s">
        <v>69</v>
      </c>
      <c r="U129" s="482">
        <f t="shared" ref="U129" si="104">IF(R129="Pass",0,1)</f>
        <v>0</v>
      </c>
      <c r="V129" s="494">
        <f t="shared" ref="V129" si="105">IF(S129="Pass",0,1)</f>
        <v>0</v>
      </c>
    </row>
    <row r="130" spans="4:22" s="482" customFormat="1" ht="15" thickTop="1" x14ac:dyDescent="0.2">
      <c r="D130" s="495"/>
      <c r="G130" s="484"/>
      <c r="H130" s="484"/>
      <c r="I130" s="485"/>
      <c r="J130" s="485"/>
      <c r="K130" s="481"/>
      <c r="L130" s="481"/>
      <c r="M130" s="481"/>
      <c r="N130" s="481"/>
      <c r="O130" s="481"/>
      <c r="P130" s="485"/>
      <c r="Q130" s="485"/>
      <c r="S130" s="494"/>
      <c r="V130" s="494"/>
    </row>
    <row r="131" spans="4:22" s="482" customFormat="1" ht="15" x14ac:dyDescent="0.25">
      <c r="D131" s="492" t="s">
        <v>158</v>
      </c>
      <c r="E131" s="482" t="str">
        <f>'Balance Sheet'!$C$17</f>
        <v>Debtors arising out of direct insurance operations</v>
      </c>
      <c r="F131" s="482" t="str">
        <f>'Balance Sheet'!$I$37</f>
        <v>2021 UY</v>
      </c>
      <c r="G131" s="484">
        <f>INDEX('Balance Sheet'!$B$7:$L$30,MATCH('Indirect validations'!E131,'Balance Sheet'!$C$7:$C$30,0),1)</f>
        <v>7</v>
      </c>
      <c r="H131" s="484" t="str">
        <f>HLOOKUP(F131,'Balance Sheet'!$B$7:$L$8,2,FALSE)</f>
        <v>E</v>
      </c>
      <c r="I131" s="485">
        <f>INDEX('Balance Sheet'!$B$7:$L$30,MATCH('Indirect validations'!G131,'Balance Sheet'!$B$7:$B$30,0),MATCH('Indirect validations'!H131,'Balance Sheet'!$B$8:$L$8,0))</f>
        <v>0</v>
      </c>
      <c r="J131" s="485">
        <f>INDEX('Balance Sheet'!$B$68:$L$91,MATCH('Indirect validations'!G131,'Balance Sheet'!$B$68:$B$91,0),MATCH('Indirect validations'!H131,'Balance Sheet'!$B$69:$L$69,0))</f>
        <v>0</v>
      </c>
      <c r="K131" s="481"/>
      <c r="L131" s="481"/>
      <c r="M131" s="481"/>
      <c r="N131" s="481"/>
      <c r="O131" s="481"/>
      <c r="P131" s="485"/>
      <c r="Q131" s="485"/>
      <c r="S131" s="494"/>
      <c r="V131" s="494"/>
    </row>
    <row r="132" spans="4:22" s="482" customFormat="1" ht="15" x14ac:dyDescent="0.25">
      <c r="D132" s="492" t="s">
        <v>158</v>
      </c>
      <c r="E132" s="482" t="str">
        <f>'Balance Sheet'!$C$18</f>
        <v>Debtors arising out of reinsurance operations</v>
      </c>
      <c r="F132" s="482" t="str">
        <f>'Balance Sheet'!$I$37</f>
        <v>2021 UY</v>
      </c>
      <c r="G132" s="484">
        <f>INDEX('Balance Sheet'!$B$7:$L$30,MATCH('Indirect validations'!E132,'Balance Sheet'!$C$7:$C$30,0),1)</f>
        <v>8</v>
      </c>
      <c r="H132" s="484" t="str">
        <f>HLOOKUP(F132,'Balance Sheet'!$B$7:$L$8,2,FALSE)</f>
        <v>E</v>
      </c>
      <c r="I132" s="485">
        <f>INDEX('Balance Sheet'!$B$7:$L$30,MATCH('Indirect validations'!G132,'Balance Sheet'!$B$7:$B$30,0),MATCH('Indirect validations'!H132,'Balance Sheet'!$B$8:$L$8,0))</f>
        <v>0</v>
      </c>
      <c r="J132" s="485">
        <f>INDEX('Balance Sheet'!$B$68:$L$91,MATCH('Indirect validations'!G132,'Balance Sheet'!$B$68:$B$91,0),MATCH('Indirect validations'!H132,'Balance Sheet'!$B$69:$L$69,0))</f>
        <v>0</v>
      </c>
      <c r="K132" s="481"/>
      <c r="L132" s="481"/>
      <c r="M132" s="481"/>
      <c r="N132" s="481"/>
      <c r="O132" s="481"/>
      <c r="P132" s="485"/>
      <c r="Q132" s="485"/>
      <c r="S132" s="494"/>
      <c r="V132" s="494"/>
    </row>
    <row r="133" spans="4:22" s="482" customFormat="1" ht="15" x14ac:dyDescent="0.25">
      <c r="D133" s="492" t="s">
        <v>158</v>
      </c>
      <c r="E133" s="482" t="str">
        <f>'Balance Sheet'!$C$19</f>
        <v>Other debtors</v>
      </c>
      <c r="F133" s="482" t="str">
        <f>'Balance Sheet'!$I$37</f>
        <v>2021 UY</v>
      </c>
      <c r="G133" s="484">
        <f>INDEX('Balance Sheet'!$B$7:$L$30,MATCH('Indirect validations'!E133,'Balance Sheet'!$C$7:$C$30,0),1)</f>
        <v>9</v>
      </c>
      <c r="H133" s="484" t="str">
        <f>HLOOKUP(F133,'Balance Sheet'!$B$7:$L$8,2,FALSE)</f>
        <v>E</v>
      </c>
      <c r="I133" s="485">
        <f>INDEX('Balance Sheet'!$B$7:$L$30,MATCH('Indirect validations'!G133,'Balance Sheet'!$B$7:$B$30,0),MATCH('Indirect validations'!H133,'Balance Sheet'!$B$8:$L$8,0))</f>
        <v>0</v>
      </c>
      <c r="J133" s="485">
        <f>INDEX('Balance Sheet'!$B$68:$L$91,MATCH('Indirect validations'!G133,'Balance Sheet'!$B$68:$B$91,0),MATCH('Indirect validations'!H133,'Balance Sheet'!$B$69:$L$69,0))</f>
        <v>0</v>
      </c>
      <c r="N133" s="484"/>
      <c r="O133" s="484"/>
      <c r="P133" s="485"/>
      <c r="Q133" s="485"/>
      <c r="S133" s="494"/>
      <c r="V133" s="494"/>
    </row>
    <row r="134" spans="4:22" s="482" customFormat="1" ht="15.75" thickBot="1" x14ac:dyDescent="0.3">
      <c r="D134" s="495"/>
      <c r="E134" s="482" t="s">
        <v>38</v>
      </c>
      <c r="F134" s="482" t="str">
        <f>'Balance Sheet'!$I$37</f>
        <v>2021 UY</v>
      </c>
      <c r="G134" s="484"/>
      <c r="H134" s="484"/>
      <c r="I134" s="501">
        <f>SUM(I131:I133)</f>
        <v>0</v>
      </c>
      <c r="J134" s="501">
        <f>SUM(J131:J133)</f>
        <v>0</v>
      </c>
      <c r="K134" s="493" t="s">
        <v>19</v>
      </c>
      <c r="L134" s="481" t="str">
        <f>'Currency risk'!$C$77</f>
        <v>Debtors</v>
      </c>
      <c r="M134" s="481" t="str">
        <f>'Currency risk'!$L$73</f>
        <v>Total</v>
      </c>
      <c r="N134" s="481">
        <f>INDEX('Currency risk'!$B$72:$C$87,MATCH('Indirect validations'!L134,'Currency risk'!$C$72:$C$87,0),1)</f>
        <v>3</v>
      </c>
      <c r="O134" s="481" t="str">
        <f>HLOOKUP(M134,'Currency risk'!$B$73:$L$74,2,FALSE)</f>
        <v>AN</v>
      </c>
      <c r="P134" s="485">
        <f>INDEX('Currency risk'!$B$72:$L$87,MATCH('Indirect validations'!N134,'Currency risk'!$B$72:$B$87,0),MATCH('Indirect validations'!O134,'Currency risk'!$B$74:$L$74,0))</f>
        <v>0</v>
      </c>
      <c r="Q134" s="485">
        <f>INDEX('Currency risk'!$N$72:$X$87,MATCH('Indirect validations'!N134,'Currency risk'!$N$72:$N$87,0),MATCH('Indirect validations'!O134,'Currency risk'!$N$74:$X$74,0))</f>
        <v>0</v>
      </c>
      <c r="R134" s="482" t="str">
        <f t="shared" ref="R134" si="106">IF($T134="No",IF(I134=P134,"Pass","Fail"),IF(I134+P134=0,"Pass","Fail"))</f>
        <v>Pass</v>
      </c>
      <c r="S134" s="494" t="str">
        <f t="shared" ref="S134" si="107">IF($T134="No",IF(J134=Q134,"Pass","Fail"),IF(J134+Q134=0,"Pass","Fail"))</f>
        <v>Pass</v>
      </c>
      <c r="T134" s="482" t="s">
        <v>69</v>
      </c>
      <c r="U134" s="482">
        <f t="shared" ref="U134" si="108">IF(R134="Pass",0,1)</f>
        <v>0</v>
      </c>
      <c r="V134" s="494">
        <f t="shared" ref="V134" si="109">IF(S134="Pass",0,1)</f>
        <v>0</v>
      </c>
    </row>
    <row r="135" spans="4:22" s="482" customFormat="1" ht="15" thickTop="1" x14ac:dyDescent="0.2">
      <c r="D135" s="495"/>
      <c r="G135" s="484"/>
      <c r="H135" s="484"/>
      <c r="I135" s="485"/>
      <c r="J135" s="485"/>
      <c r="K135" s="481"/>
      <c r="L135" s="481"/>
      <c r="M135" s="481"/>
      <c r="N135" s="481"/>
      <c r="O135" s="481"/>
      <c r="P135" s="485"/>
      <c r="Q135" s="485"/>
      <c r="S135" s="494"/>
      <c r="V135" s="494"/>
    </row>
    <row r="136" spans="4:22" s="482" customFormat="1" ht="15" x14ac:dyDescent="0.25">
      <c r="D136" s="492" t="s">
        <v>158</v>
      </c>
      <c r="E136" s="482" t="str">
        <f>'Balance Sheet'!$C$17</f>
        <v>Debtors arising out of direct insurance operations</v>
      </c>
      <c r="F136" s="482" t="str">
        <f>'Balance Sheet'!$J$37</f>
        <v>2020 UY</v>
      </c>
      <c r="G136" s="484">
        <f>INDEX('Balance Sheet'!$B$7:$L$30,MATCH('Indirect validations'!E136,'Balance Sheet'!$C$7:$C$30,0),1)</f>
        <v>7</v>
      </c>
      <c r="H136" s="484" t="str">
        <f>HLOOKUP(F136,'Balance Sheet'!$B$7:$L$8,2,FALSE)</f>
        <v>F</v>
      </c>
      <c r="I136" s="485">
        <f>INDEX('Balance Sheet'!$B$7:$L$30,MATCH('Indirect validations'!G136,'Balance Sheet'!$B$7:$B$30,0),MATCH('Indirect validations'!H136,'Balance Sheet'!$B$8:$L$8,0))</f>
        <v>0</v>
      </c>
      <c r="J136" s="485">
        <f>INDEX('Balance Sheet'!$B$68:$L$91,MATCH('Indirect validations'!G136,'Balance Sheet'!$B$68:$B$91,0),MATCH('Indirect validations'!H136,'Balance Sheet'!$B$69:$L$69,0))</f>
        <v>0</v>
      </c>
      <c r="K136" s="481"/>
      <c r="L136" s="481"/>
      <c r="M136" s="481"/>
      <c r="N136" s="481"/>
      <c r="O136" s="481"/>
      <c r="P136" s="485"/>
      <c r="Q136" s="485"/>
      <c r="S136" s="494"/>
      <c r="V136" s="494"/>
    </row>
    <row r="137" spans="4:22" s="482" customFormat="1" ht="15" x14ac:dyDescent="0.25">
      <c r="D137" s="492" t="s">
        <v>158</v>
      </c>
      <c r="E137" s="482" t="str">
        <f>'Balance Sheet'!$C$18</f>
        <v>Debtors arising out of reinsurance operations</v>
      </c>
      <c r="F137" s="482" t="str">
        <f>'Balance Sheet'!$J$37</f>
        <v>2020 UY</v>
      </c>
      <c r="G137" s="484">
        <f>INDEX('Balance Sheet'!$B$7:$L$30,MATCH('Indirect validations'!E137,'Balance Sheet'!$C$7:$C$30,0),1)</f>
        <v>8</v>
      </c>
      <c r="H137" s="484" t="str">
        <f>HLOOKUP(F137,'Balance Sheet'!$B$7:$L$8,2,FALSE)</f>
        <v>F</v>
      </c>
      <c r="I137" s="485">
        <f>INDEX('Balance Sheet'!$B$7:$L$30,MATCH('Indirect validations'!G137,'Balance Sheet'!$B$7:$B$30,0),MATCH('Indirect validations'!H137,'Balance Sheet'!$B$8:$L$8,0))</f>
        <v>0</v>
      </c>
      <c r="J137" s="485">
        <f>INDEX('Balance Sheet'!$B$68:$L$91,MATCH('Indirect validations'!G137,'Balance Sheet'!$B$68:$B$91,0),MATCH('Indirect validations'!H137,'Balance Sheet'!$B$69:$L$69,0))</f>
        <v>0</v>
      </c>
      <c r="K137" s="481"/>
      <c r="L137" s="481"/>
      <c r="M137" s="481"/>
      <c r="N137" s="481"/>
      <c r="O137" s="481"/>
      <c r="P137" s="485"/>
      <c r="Q137" s="485"/>
      <c r="S137" s="494"/>
      <c r="V137" s="494"/>
    </row>
    <row r="138" spans="4:22" s="482" customFormat="1" ht="15" x14ac:dyDescent="0.25">
      <c r="D138" s="492" t="s">
        <v>158</v>
      </c>
      <c r="E138" s="482" t="str">
        <f>'Balance Sheet'!$C$19</f>
        <v>Other debtors</v>
      </c>
      <c r="F138" s="482" t="str">
        <f>'Balance Sheet'!$J$37</f>
        <v>2020 UY</v>
      </c>
      <c r="G138" s="484">
        <f>INDEX('Balance Sheet'!$B$7:$L$30,MATCH('Indirect validations'!E138,'Balance Sheet'!$C$7:$C$30,0),1)</f>
        <v>9</v>
      </c>
      <c r="H138" s="484" t="str">
        <f>HLOOKUP(F138,'Balance Sheet'!$B$7:$L$8,2,FALSE)</f>
        <v>F</v>
      </c>
      <c r="I138" s="485">
        <f>INDEX('Balance Sheet'!$B$7:$L$30,MATCH('Indirect validations'!G138,'Balance Sheet'!$B$7:$B$30,0),MATCH('Indirect validations'!H138,'Balance Sheet'!$B$8:$L$8,0))</f>
        <v>0</v>
      </c>
      <c r="J138" s="485">
        <f>INDEX('Balance Sheet'!$B$68:$L$91,MATCH('Indirect validations'!G138,'Balance Sheet'!$B$68:$B$91,0),MATCH('Indirect validations'!H138,'Balance Sheet'!$B$69:$L$69,0))</f>
        <v>0</v>
      </c>
      <c r="K138" s="481"/>
      <c r="L138" s="481"/>
      <c r="M138" s="481"/>
      <c r="N138" s="481"/>
      <c r="O138" s="481"/>
      <c r="P138" s="485"/>
      <c r="Q138" s="485"/>
      <c r="S138" s="494"/>
      <c r="V138" s="494"/>
    </row>
    <row r="139" spans="4:22" s="482" customFormat="1" ht="15.75" thickBot="1" x14ac:dyDescent="0.3">
      <c r="D139" s="495"/>
      <c r="E139" s="482" t="s">
        <v>38</v>
      </c>
      <c r="F139" s="482" t="str">
        <f>'Balance Sheet'!$J$37</f>
        <v>2020 UY</v>
      </c>
      <c r="G139" s="484"/>
      <c r="H139" s="484"/>
      <c r="I139" s="501">
        <f>SUM(I136:I138)</f>
        <v>0</v>
      </c>
      <c r="J139" s="501">
        <f>SUM(J136:J138)</f>
        <v>0</v>
      </c>
      <c r="K139" s="493" t="s">
        <v>19</v>
      </c>
      <c r="L139" s="481" t="str">
        <f>'Currency risk'!$C$94</f>
        <v>Debtors</v>
      </c>
      <c r="M139" s="481" t="str">
        <f>'Currency risk'!$L$90</f>
        <v>Total</v>
      </c>
      <c r="N139" s="481">
        <f>INDEX('Currency risk'!$B$89:$C$104,MATCH('Indirect validations'!L139,'Currency risk'!$C$89:$C$104,0),1)</f>
        <v>3</v>
      </c>
      <c r="O139" s="481" t="str">
        <f>HLOOKUP(M139,'Currency risk'!$B$90:$L$91,2,FALSE)</f>
        <v>AV</v>
      </c>
      <c r="P139" s="485">
        <f>INDEX('Currency risk'!$B$89:$L$104,MATCH('Indirect validations'!N139,'Currency risk'!$B$89:$B$104,0),MATCH('Indirect validations'!O139,'Currency risk'!$B$91:$L$91,0))</f>
        <v>0</v>
      </c>
      <c r="Q139" s="485">
        <f>INDEX('Currency risk'!$N$89:$X$104,MATCH('Indirect validations'!N139,'Currency risk'!$N$89:$N$104,0),MATCH('Indirect validations'!O139,'Currency risk'!$N$91:$X$91,0))</f>
        <v>0</v>
      </c>
      <c r="R139" s="482" t="str">
        <f t="shared" ref="R139" si="110">IF($T139="No",IF(I139=P139,"Pass","Fail"),IF(I139+P139=0,"Pass","Fail"))</f>
        <v>Pass</v>
      </c>
      <c r="S139" s="494" t="str">
        <f t="shared" ref="S139" si="111">IF($T139="No",IF(J139=Q139,"Pass","Fail"),IF(J139+Q139=0,"Pass","Fail"))</f>
        <v>Pass</v>
      </c>
      <c r="T139" s="482" t="s">
        <v>69</v>
      </c>
      <c r="U139" s="482">
        <f t="shared" ref="U139" si="112">IF(R139="Pass",0,1)</f>
        <v>0</v>
      </c>
      <c r="V139" s="494">
        <f t="shared" ref="V139" si="113">IF(S139="Pass",0,1)</f>
        <v>0</v>
      </c>
    </row>
    <row r="140" spans="4:22" s="482" customFormat="1" ht="15" thickTop="1" x14ac:dyDescent="0.2">
      <c r="D140" s="495"/>
      <c r="G140" s="484"/>
      <c r="H140" s="484"/>
      <c r="I140" s="485"/>
      <c r="J140" s="485"/>
      <c r="K140" s="481"/>
      <c r="L140" s="481"/>
      <c r="M140" s="481"/>
      <c r="N140" s="481"/>
      <c r="O140" s="481"/>
      <c r="P140" s="485"/>
      <c r="Q140" s="485"/>
      <c r="S140" s="494"/>
      <c r="V140" s="494"/>
    </row>
    <row r="141" spans="4:22" s="482" customFormat="1" ht="15" x14ac:dyDescent="0.25">
      <c r="D141" s="492" t="s">
        <v>158</v>
      </c>
      <c r="E141" s="482" t="str">
        <f>'Balance Sheet'!$C$17</f>
        <v>Debtors arising out of direct insurance operations</v>
      </c>
      <c r="F141" s="482" t="str">
        <f>'Balance Sheet'!$K$37</f>
        <v>2019 UY</v>
      </c>
      <c r="G141" s="484">
        <f>INDEX('Balance Sheet'!$B$7:$L$30,MATCH('Indirect validations'!E141,'Balance Sheet'!$C$7:$C$30,0),1)</f>
        <v>7</v>
      </c>
      <c r="H141" s="484" t="str">
        <f>HLOOKUP(F141,'Balance Sheet'!$B$7:$L$8,2,FALSE)</f>
        <v>G</v>
      </c>
      <c r="I141" s="485">
        <f>INDEX('Balance Sheet'!$B$7:$L$30,MATCH('Indirect validations'!G141,'Balance Sheet'!$B$7:$B$30,0),MATCH('Indirect validations'!H141,'Balance Sheet'!$B$8:$L$8,0))</f>
        <v>0</v>
      </c>
      <c r="J141" s="485">
        <f>INDEX('Balance Sheet'!$B$68:$L$91,MATCH('Indirect validations'!G141,'Balance Sheet'!$B$68:$B$91,0),MATCH('Indirect validations'!H141,'Balance Sheet'!$B$69:$L$69,0))</f>
        <v>0</v>
      </c>
      <c r="K141" s="481"/>
      <c r="L141" s="481"/>
      <c r="M141" s="481"/>
      <c r="N141" s="481"/>
      <c r="O141" s="481"/>
      <c r="P141" s="485"/>
      <c r="Q141" s="485"/>
      <c r="S141" s="494"/>
      <c r="V141" s="494"/>
    </row>
    <row r="142" spans="4:22" s="482" customFormat="1" ht="15" x14ac:dyDescent="0.25">
      <c r="D142" s="492" t="s">
        <v>158</v>
      </c>
      <c r="E142" s="482" t="str">
        <f>'Balance Sheet'!$C$18</f>
        <v>Debtors arising out of reinsurance operations</v>
      </c>
      <c r="F142" s="482" t="str">
        <f>'Balance Sheet'!$K$37</f>
        <v>2019 UY</v>
      </c>
      <c r="G142" s="484">
        <f>INDEX('Balance Sheet'!$B$7:$L$30,MATCH('Indirect validations'!E142,'Balance Sheet'!$C$7:$C$30,0),1)</f>
        <v>8</v>
      </c>
      <c r="H142" s="484" t="str">
        <f>HLOOKUP(F142,'Balance Sheet'!$B$7:$L$8,2,FALSE)</f>
        <v>G</v>
      </c>
      <c r="I142" s="485">
        <f>INDEX('Balance Sheet'!$B$7:$L$30,MATCH('Indirect validations'!G142,'Balance Sheet'!$B$7:$B$30,0),MATCH('Indirect validations'!H142,'Balance Sheet'!$B$8:$L$8,0))</f>
        <v>0</v>
      </c>
      <c r="J142" s="485">
        <f>INDEX('Balance Sheet'!$B$68:$L$91,MATCH('Indirect validations'!G142,'Balance Sheet'!$B$68:$B$91,0),MATCH('Indirect validations'!H142,'Balance Sheet'!$B$69:$L$69,0))</f>
        <v>0</v>
      </c>
      <c r="K142" s="481"/>
      <c r="L142" s="481"/>
      <c r="M142" s="481"/>
      <c r="N142" s="481"/>
      <c r="O142" s="481"/>
      <c r="P142" s="485"/>
      <c r="Q142" s="485"/>
      <c r="S142" s="494"/>
      <c r="V142" s="494"/>
    </row>
    <row r="143" spans="4:22" s="482" customFormat="1" ht="15" x14ac:dyDescent="0.25">
      <c r="D143" s="492" t="s">
        <v>158</v>
      </c>
      <c r="E143" s="482" t="str">
        <f>'Balance Sheet'!$C$19</f>
        <v>Other debtors</v>
      </c>
      <c r="F143" s="482" t="str">
        <f>'Balance Sheet'!$K$37</f>
        <v>2019 UY</v>
      </c>
      <c r="G143" s="484">
        <f>INDEX('Balance Sheet'!$B$7:$L$30,MATCH('Indirect validations'!E143,'Balance Sheet'!$C$7:$C$30,0),1)</f>
        <v>9</v>
      </c>
      <c r="H143" s="484" t="str">
        <f>HLOOKUP(F143,'Balance Sheet'!$B$7:$L$8,2,FALSE)</f>
        <v>G</v>
      </c>
      <c r="I143" s="485">
        <f>INDEX('Balance Sheet'!$B$7:$L$30,MATCH('Indirect validations'!G143,'Balance Sheet'!$B$7:$B$30,0),MATCH('Indirect validations'!H143,'Balance Sheet'!$B$8:$L$8,0))</f>
        <v>0</v>
      </c>
      <c r="J143" s="485">
        <f>INDEX('Balance Sheet'!$B$68:$L$91,MATCH('Indirect validations'!G143,'Balance Sheet'!$B$68:$B$91,0),MATCH('Indirect validations'!H143,'Balance Sheet'!$B$69:$L$69,0))</f>
        <v>0</v>
      </c>
      <c r="K143" s="481"/>
      <c r="L143" s="481"/>
      <c r="M143" s="481"/>
      <c r="N143" s="481"/>
      <c r="O143" s="481"/>
      <c r="P143" s="485"/>
      <c r="Q143" s="485"/>
      <c r="S143" s="494"/>
      <c r="V143" s="494"/>
    </row>
    <row r="144" spans="4:22" s="482" customFormat="1" ht="15.75" thickBot="1" x14ac:dyDescent="0.3">
      <c r="D144" s="495"/>
      <c r="E144" s="482" t="s">
        <v>38</v>
      </c>
      <c r="F144" s="482" t="str">
        <f>'Balance Sheet'!$K$37</f>
        <v>2019 UY</v>
      </c>
      <c r="G144" s="484"/>
      <c r="H144" s="484"/>
      <c r="I144" s="501">
        <f>SUM(I141:I143)</f>
        <v>0</v>
      </c>
      <c r="J144" s="501">
        <f>SUM(J141:J143)</f>
        <v>0</v>
      </c>
      <c r="K144" s="493" t="s">
        <v>19</v>
      </c>
      <c r="L144" s="481" t="str">
        <f>'Currency risk'!$C$111</f>
        <v>Debtors</v>
      </c>
      <c r="M144" s="481" t="str">
        <f>'Currency risk'!$L$107</f>
        <v>Total</v>
      </c>
      <c r="N144" s="481">
        <f>INDEX('Currency risk'!$B$106:$C$121,MATCH('Indirect validations'!L144,'Currency risk'!$C$106:$C$121,0),1)</f>
        <v>3</v>
      </c>
      <c r="O144" s="481" t="str">
        <f>HLOOKUP(M144,'Currency risk'!$B$107:$L$108,2,FALSE)</f>
        <v>BD</v>
      </c>
      <c r="P144" s="485">
        <f>INDEX('Currency risk'!$B$106:$L$121,MATCH('Indirect validations'!N144,'Currency risk'!$B$106:$B$121,0),MATCH('Indirect validations'!O144,'Currency risk'!$B$108:$L$108,0))</f>
        <v>0</v>
      </c>
      <c r="Q144" s="485">
        <f>INDEX('Currency risk'!$N$106:$X$121,MATCH('Indirect validations'!N144,'Currency risk'!$N$106:$N$121,0),MATCH('Indirect validations'!O144,'Currency risk'!$N$108:$X$108,0))</f>
        <v>0</v>
      </c>
      <c r="R144" s="482" t="str">
        <f t="shared" ref="R144" si="114">IF($T144="No",IF(I144=P144,"Pass","Fail"),IF(I144+P144=0,"Pass","Fail"))</f>
        <v>Pass</v>
      </c>
      <c r="S144" s="494" t="str">
        <f t="shared" ref="S144" si="115">IF($T144="No",IF(J144=Q144,"Pass","Fail"),IF(J144+Q144=0,"Pass","Fail"))</f>
        <v>Pass</v>
      </c>
      <c r="T144" s="482" t="s">
        <v>69</v>
      </c>
      <c r="U144" s="482">
        <f t="shared" ref="U144" si="116">IF(R144="Pass",0,1)</f>
        <v>0</v>
      </c>
      <c r="V144" s="494">
        <f t="shared" ref="V144" si="117">IF(S144="Pass",0,1)</f>
        <v>0</v>
      </c>
    </row>
    <row r="145" spans="4:22" s="482" customFormat="1" ht="15" thickTop="1" x14ac:dyDescent="0.2">
      <c r="D145" s="495"/>
      <c r="G145" s="484"/>
      <c r="H145" s="484"/>
      <c r="I145" s="485"/>
      <c r="J145" s="485"/>
      <c r="K145" s="481"/>
      <c r="L145" s="481"/>
      <c r="M145" s="481"/>
      <c r="N145" s="481"/>
      <c r="O145" s="481"/>
      <c r="P145" s="485"/>
      <c r="Q145" s="485"/>
      <c r="S145" s="494"/>
      <c r="V145" s="494"/>
    </row>
    <row r="146" spans="4:22" s="482" customFormat="1" ht="15" x14ac:dyDescent="0.25">
      <c r="D146" s="492" t="s">
        <v>158</v>
      </c>
      <c r="E146" s="482" t="str">
        <f>'Balance Sheet'!$C$17</f>
        <v>Debtors arising out of direct insurance operations</v>
      </c>
      <c r="F146" s="482" t="str">
        <f>'Balance Sheet'!$L$37</f>
        <v>Total</v>
      </c>
      <c r="G146" s="484">
        <f>INDEX('Balance Sheet'!$B$7:$L$30,MATCH('Indirect validations'!E146,'Balance Sheet'!$C$7:$C$30,0),1)</f>
        <v>7</v>
      </c>
      <c r="H146" s="484" t="str">
        <f>HLOOKUP(F146,'Balance Sheet'!$B$7:$L$8,2,FALSE)</f>
        <v>H</v>
      </c>
      <c r="I146" s="485">
        <f>INDEX('Balance Sheet'!$B$7:$L$30,MATCH('Indirect validations'!G146,'Balance Sheet'!$B$7:$B$30,0),MATCH('Indirect validations'!H146,'Balance Sheet'!$B$8:$L$8,0))</f>
        <v>0</v>
      </c>
      <c r="J146" s="485">
        <f>INDEX('Balance Sheet'!$B$68:$L$91,MATCH('Indirect validations'!G146,'Balance Sheet'!$B$68:$B$91,0),MATCH('Indirect validations'!H146,'Balance Sheet'!$B$69:$L$69,0))</f>
        <v>0</v>
      </c>
      <c r="K146" s="481"/>
      <c r="L146" s="481"/>
      <c r="M146" s="481"/>
      <c r="N146" s="481"/>
      <c r="O146" s="481"/>
      <c r="P146" s="485"/>
      <c r="Q146" s="485"/>
      <c r="S146" s="494"/>
      <c r="V146" s="494"/>
    </row>
    <row r="147" spans="4:22" s="482" customFormat="1" ht="15" x14ac:dyDescent="0.25">
      <c r="D147" s="492" t="s">
        <v>158</v>
      </c>
      <c r="E147" s="482" t="str">
        <f>'Balance Sheet'!$C$18</f>
        <v>Debtors arising out of reinsurance operations</v>
      </c>
      <c r="F147" s="482" t="str">
        <f>'Balance Sheet'!$L$37</f>
        <v>Total</v>
      </c>
      <c r="G147" s="484">
        <f>INDEX('Balance Sheet'!$B$7:$L$30,MATCH('Indirect validations'!E147,'Balance Sheet'!$C$7:$C$30,0),1)</f>
        <v>8</v>
      </c>
      <c r="H147" s="484" t="str">
        <f>HLOOKUP(F147,'Balance Sheet'!$B$7:$L$8,2,FALSE)</f>
        <v>H</v>
      </c>
      <c r="I147" s="485">
        <f>INDEX('Balance Sheet'!$B$7:$L$30,MATCH('Indirect validations'!G147,'Balance Sheet'!$B$7:$B$30,0),MATCH('Indirect validations'!H147,'Balance Sheet'!$B$8:$L$8,0))</f>
        <v>0</v>
      </c>
      <c r="J147" s="485">
        <f>INDEX('Balance Sheet'!$B$68:$L$91,MATCH('Indirect validations'!G147,'Balance Sheet'!$B$68:$B$91,0),MATCH('Indirect validations'!H147,'Balance Sheet'!$B$69:$L$69,0))</f>
        <v>0</v>
      </c>
      <c r="K147" s="481"/>
      <c r="L147" s="481"/>
      <c r="M147" s="481"/>
      <c r="N147" s="481"/>
      <c r="O147" s="481"/>
      <c r="P147" s="485"/>
      <c r="Q147" s="485"/>
      <c r="S147" s="494"/>
      <c r="V147" s="494"/>
    </row>
    <row r="148" spans="4:22" s="482" customFormat="1" ht="15" x14ac:dyDescent="0.25">
      <c r="D148" s="492" t="s">
        <v>158</v>
      </c>
      <c r="E148" s="482" t="str">
        <f>'Balance Sheet'!$C$19</f>
        <v>Other debtors</v>
      </c>
      <c r="F148" s="482" t="str">
        <f>'Balance Sheet'!$L$37</f>
        <v>Total</v>
      </c>
      <c r="G148" s="484">
        <f>INDEX('Balance Sheet'!$B$7:$L$30,MATCH('Indirect validations'!E148,'Balance Sheet'!$C$7:$C$30,0),1)</f>
        <v>9</v>
      </c>
      <c r="H148" s="484" t="str">
        <f>HLOOKUP(F148,'Balance Sheet'!$B$7:$L$8,2,FALSE)</f>
        <v>H</v>
      </c>
      <c r="I148" s="485">
        <f>INDEX('Balance Sheet'!$B$7:$L$30,MATCH('Indirect validations'!G148,'Balance Sheet'!$B$7:$B$30,0),MATCH('Indirect validations'!H148,'Balance Sheet'!$B$8:$L$8,0))</f>
        <v>0</v>
      </c>
      <c r="J148" s="485">
        <f>INDEX('Balance Sheet'!$B$68:$L$91,MATCH('Indirect validations'!G148,'Balance Sheet'!$B$68:$B$91,0),MATCH('Indirect validations'!H148,'Balance Sheet'!$B$69:$L$69,0))</f>
        <v>0</v>
      </c>
      <c r="K148" s="481"/>
      <c r="L148" s="481"/>
      <c r="M148" s="481"/>
      <c r="N148" s="481"/>
      <c r="O148" s="481"/>
      <c r="P148" s="485"/>
      <c r="Q148" s="485"/>
      <c r="S148" s="494"/>
      <c r="V148" s="494"/>
    </row>
    <row r="149" spans="4:22" s="482" customFormat="1" ht="15.75" thickBot="1" x14ac:dyDescent="0.3">
      <c r="D149" s="495"/>
      <c r="E149" s="482" t="s">
        <v>38</v>
      </c>
      <c r="F149" s="482" t="str">
        <f>'Balance Sheet'!$L$37</f>
        <v>Total</v>
      </c>
      <c r="G149" s="484"/>
      <c r="H149" s="484"/>
      <c r="I149" s="501">
        <f>SUM(I146:I148)</f>
        <v>0</v>
      </c>
      <c r="J149" s="501">
        <f>SUM(J146:J148)</f>
        <v>0</v>
      </c>
      <c r="K149" s="493" t="s">
        <v>19</v>
      </c>
      <c r="L149" s="481" t="str">
        <f>'Currency risk'!$C$128</f>
        <v>Debtors</v>
      </c>
      <c r="M149" s="481" t="str">
        <f>'Currency risk'!$L$124</f>
        <v>Total</v>
      </c>
      <c r="N149" s="481">
        <f>INDEX('Currency risk'!$B$123:$C$138,MATCH('Indirect validations'!L149,'Currency risk'!$C$123:$C$138,0),1)</f>
        <v>3</v>
      </c>
      <c r="O149" s="481" t="str">
        <f>HLOOKUP(M149,'Currency risk'!$B$124:$L$125,2,FALSE)</f>
        <v>BL</v>
      </c>
      <c r="P149" s="485">
        <f>INDEX('Currency risk'!$B$123:$L$138,MATCH('Indirect validations'!N149,'Currency risk'!$B$123:$B$138,0),MATCH('Indirect validations'!O149,'Currency risk'!$B$125:$L$125,0))</f>
        <v>0</v>
      </c>
      <c r="Q149" s="485">
        <f>INDEX('Currency risk'!$N$123:$X$138,MATCH('Indirect validations'!N149,'Currency risk'!$N$123:$N$138,0),MATCH('Indirect validations'!O149,'Currency risk'!$N$125:$X$125,0))</f>
        <v>0</v>
      </c>
      <c r="R149" s="482" t="str">
        <f t="shared" ref="R149" si="118">IF($T149="No",IF(I149=P149,"Pass","Fail"),IF(I149+P149=0,"Pass","Fail"))</f>
        <v>Pass</v>
      </c>
      <c r="S149" s="494" t="str">
        <f t="shared" ref="S149" si="119">IF($T149="No",IF(J149=Q149,"Pass","Fail"),IF(J149+Q149=0,"Pass","Fail"))</f>
        <v>Pass</v>
      </c>
      <c r="T149" s="482" t="s">
        <v>69</v>
      </c>
      <c r="U149" s="482">
        <f t="shared" ref="U149" si="120">IF(R149="Pass",0,1)</f>
        <v>0</v>
      </c>
      <c r="V149" s="494">
        <f t="shared" ref="V149" si="121">IF(S149="Pass",0,1)</f>
        <v>0</v>
      </c>
    </row>
    <row r="150" spans="4:22" s="482" customFormat="1" ht="13.5" thickTop="1" x14ac:dyDescent="0.2">
      <c r="D150" s="495"/>
      <c r="G150" s="484"/>
      <c r="H150" s="484"/>
      <c r="I150" s="485"/>
      <c r="J150" s="485"/>
      <c r="N150" s="484"/>
      <c r="O150" s="484"/>
      <c r="P150" s="485"/>
      <c r="Q150" s="485"/>
      <c r="S150" s="494"/>
      <c r="V150" s="494"/>
    </row>
    <row r="151" spans="4:22" s="482" customFormat="1" ht="15" x14ac:dyDescent="0.25">
      <c r="D151" s="492" t="s">
        <v>158</v>
      </c>
      <c r="E151" s="482" t="str">
        <f>'Balance Sheet'!$C$82</f>
        <v>Tangible assets</v>
      </c>
      <c r="F151" s="482" t="str">
        <f>'Balance Sheet'!$E$37</f>
        <v>2025 UY</v>
      </c>
      <c r="G151" s="484">
        <f>INDEX('Balance Sheet'!$B$7:$L$30,MATCH('Indirect validations'!E151,'Balance Sheet'!$C$7:$C$30,0),1)</f>
        <v>10</v>
      </c>
      <c r="H151" s="484" t="str">
        <f>HLOOKUP(F151,'Balance Sheet'!$B$7:$L$8,2,FALSE)</f>
        <v>A</v>
      </c>
      <c r="I151" s="485">
        <f>INDEX('Balance Sheet'!$B$7:$L$30,MATCH('Indirect validations'!G151,'Balance Sheet'!$B$7:$B$30,0),MATCH('Indirect validations'!H151,'Balance Sheet'!$B$8:$L$8,0))</f>
        <v>0</v>
      </c>
      <c r="J151" s="485">
        <f>INDEX('Balance Sheet'!$B$68:$L$91,MATCH('Indirect validations'!G151,'Balance Sheet'!$B$68:$B$91,0),MATCH('Indirect validations'!H151,'Balance Sheet'!$B$69:$L$69,0))</f>
        <v>0</v>
      </c>
      <c r="K151" s="481"/>
      <c r="L151" s="481"/>
      <c r="M151" s="481"/>
      <c r="N151" s="481"/>
      <c r="O151" s="481"/>
      <c r="P151" s="485"/>
      <c r="Q151" s="485"/>
      <c r="S151" s="494"/>
      <c r="V151" s="494"/>
    </row>
    <row r="152" spans="4:22" s="482" customFormat="1" ht="15" x14ac:dyDescent="0.25">
      <c r="D152" s="492" t="s">
        <v>158</v>
      </c>
      <c r="E152" s="482" t="str">
        <f>'Balance Sheet'!$C$83</f>
        <v>Cash at bank and in hand</v>
      </c>
      <c r="F152" s="482" t="str">
        <f>'Balance Sheet'!$E$37</f>
        <v>2025 UY</v>
      </c>
      <c r="G152" s="484">
        <f>INDEX('Balance Sheet'!$B$7:$L$30,MATCH('Indirect validations'!E152,'Balance Sheet'!$C$7:$C$30,0),1)</f>
        <v>11</v>
      </c>
      <c r="H152" s="484" t="str">
        <f>HLOOKUP(F152,'Balance Sheet'!$B$7:$L$8,2,FALSE)</f>
        <v>A</v>
      </c>
      <c r="I152" s="485">
        <f>INDEX('Balance Sheet'!$B$7:$L$30,MATCH('Indirect validations'!G152,'Balance Sheet'!$B$7:$B$30,0),MATCH('Indirect validations'!H152,'Balance Sheet'!$B$8:$L$8,0))</f>
        <v>0</v>
      </c>
      <c r="J152" s="485">
        <f>INDEX('Balance Sheet'!$B$68:$L$91,MATCH('Indirect validations'!G152,'Balance Sheet'!$B$68:$B$91,0),MATCH('Indirect validations'!H152,'Balance Sheet'!$B$69:$L$69,0))</f>
        <v>0</v>
      </c>
      <c r="N152" s="484"/>
      <c r="O152" s="484"/>
      <c r="P152" s="485"/>
      <c r="Q152" s="485"/>
      <c r="S152" s="494"/>
      <c r="V152" s="494"/>
    </row>
    <row r="153" spans="4:22" s="482" customFormat="1" ht="15" x14ac:dyDescent="0.25">
      <c r="D153" s="492" t="s">
        <v>158</v>
      </c>
      <c r="E153" s="482" t="str">
        <f>'Balance Sheet'!$C$84</f>
        <v>Other</v>
      </c>
      <c r="F153" s="482" t="str">
        <f>'Balance Sheet'!$E$37</f>
        <v>2025 UY</v>
      </c>
      <c r="G153" s="484">
        <f>INDEX('Balance Sheet'!$B$7:$L$30,MATCH('Indirect validations'!E153,'Balance Sheet'!$C$7:$C$30,0),1)</f>
        <v>12</v>
      </c>
      <c r="H153" s="484" t="str">
        <f>HLOOKUP(F153,'Balance Sheet'!$B$7:$L$8,2,FALSE)</f>
        <v>A</v>
      </c>
      <c r="I153" s="485">
        <f>INDEX('Balance Sheet'!$B$7:$L$30,MATCH('Indirect validations'!G153,'Balance Sheet'!$B$7:$B$30,0),MATCH('Indirect validations'!H153,'Balance Sheet'!$B$8:$L$8,0))</f>
        <v>0</v>
      </c>
      <c r="J153" s="485">
        <f>INDEX('Balance Sheet'!$B$68:$L$91,MATCH('Indirect validations'!G153,'Balance Sheet'!$B$68:$B$91,0),MATCH('Indirect validations'!H153,'Balance Sheet'!$B$69:$L$69,0))</f>
        <v>0</v>
      </c>
      <c r="N153" s="484"/>
      <c r="O153" s="484"/>
      <c r="P153" s="485"/>
      <c r="Q153" s="485"/>
      <c r="S153" s="494"/>
      <c r="V153" s="494"/>
    </row>
    <row r="154" spans="4:22" s="482" customFormat="1" ht="15.75" thickBot="1" x14ac:dyDescent="0.3">
      <c r="D154" s="495"/>
      <c r="E154" s="482" t="s">
        <v>164</v>
      </c>
      <c r="F154" s="482" t="str">
        <f>'Balance Sheet'!$E$37</f>
        <v>2025 UY</v>
      </c>
      <c r="G154" s="484"/>
      <c r="H154" s="484"/>
      <c r="I154" s="501">
        <f>SUM(I151:I153)</f>
        <v>0</v>
      </c>
      <c r="J154" s="501">
        <f>SUM(J151:J153)</f>
        <v>0</v>
      </c>
      <c r="K154" s="493" t="s">
        <v>19</v>
      </c>
      <c r="L154" s="481" t="str">
        <f>'Currency risk'!$C$10</f>
        <v>Other assets</v>
      </c>
      <c r="M154" s="481" t="str">
        <f>'Currency risk'!$L$5</f>
        <v>Total</v>
      </c>
      <c r="N154" s="481">
        <f>INDEX('Currency risk'!$B$4:$C$19,MATCH('Indirect validations'!L154,'Currency risk'!$C$4:$C$19,0),1)</f>
        <v>4</v>
      </c>
      <c r="O154" s="481" t="str">
        <f>HLOOKUP(M154,'Currency risk'!$B$5:$L$6,2,FALSE)</f>
        <v>H</v>
      </c>
      <c r="P154" s="485">
        <f>INDEX('Currency risk'!$B$4:$L$19,MATCH('Indirect validations'!N154,'Currency risk'!$B$4:$B$19,0),MATCH('Indirect validations'!O154,'Currency risk'!$B$6:$L$6,0))</f>
        <v>0</v>
      </c>
      <c r="Q154" s="485">
        <f>INDEX('Currency risk'!$N$4:$X$19,MATCH('Indirect validations'!N154,'Currency risk'!$N$4:$N$19,0),MATCH('Indirect validations'!O154,'Currency risk'!$N$6:$X$6,0))</f>
        <v>0</v>
      </c>
      <c r="R154" s="482" t="str">
        <f t="shared" ref="R154" si="122">IF($T154="No",IF(I154=P154,"Pass","Fail"),IF(I154+P154=0,"Pass","Fail"))</f>
        <v>Pass</v>
      </c>
      <c r="S154" s="494" t="str">
        <f t="shared" ref="S154" si="123">IF($T154="No",IF(J154=Q154,"Pass","Fail"),IF(J154+Q154=0,"Pass","Fail"))</f>
        <v>Pass</v>
      </c>
      <c r="T154" s="482" t="s">
        <v>69</v>
      </c>
      <c r="U154" s="482">
        <f t="shared" ref="U154" si="124">IF(R154="Pass",0,1)</f>
        <v>0</v>
      </c>
      <c r="V154" s="494">
        <f t="shared" ref="V154" si="125">IF(S154="Pass",0,1)</f>
        <v>0</v>
      </c>
    </row>
    <row r="155" spans="4:22" s="482" customFormat="1" ht="13.5" thickTop="1" x14ac:dyDescent="0.2">
      <c r="D155" s="495"/>
      <c r="G155" s="484"/>
      <c r="H155" s="484"/>
      <c r="I155" s="485"/>
      <c r="J155" s="485"/>
      <c r="N155" s="484"/>
      <c r="O155" s="484"/>
      <c r="P155" s="485"/>
      <c r="Q155" s="485"/>
      <c r="S155" s="494"/>
      <c r="V155" s="494"/>
    </row>
    <row r="156" spans="4:22" s="482" customFormat="1" ht="15" x14ac:dyDescent="0.25">
      <c r="D156" s="492" t="s">
        <v>158</v>
      </c>
      <c r="E156" s="482" t="str">
        <f>'Balance Sheet'!$C$82</f>
        <v>Tangible assets</v>
      </c>
      <c r="F156" s="482" t="str">
        <f>'Balance Sheet'!$F$37</f>
        <v>2024 UY</v>
      </c>
      <c r="G156" s="484">
        <f>INDEX('Balance Sheet'!$B$7:$L$30,MATCH('Indirect validations'!E156,'Balance Sheet'!$C$7:$C$30,0),1)</f>
        <v>10</v>
      </c>
      <c r="H156" s="484" t="str">
        <f>HLOOKUP(F156,'Balance Sheet'!$B$7:$L$8,2,FALSE)</f>
        <v>B</v>
      </c>
      <c r="I156" s="485">
        <f>INDEX('Balance Sheet'!$B$7:$L$30,MATCH('Indirect validations'!G156,'Balance Sheet'!$B$7:$B$30,0),MATCH('Indirect validations'!H156,'Balance Sheet'!$B$8:$L$8,0))</f>
        <v>0</v>
      </c>
      <c r="J156" s="485">
        <f>INDEX('Balance Sheet'!$B$68:$L$91,MATCH('Indirect validations'!G156,'Balance Sheet'!$B$68:$B$91,0),MATCH('Indirect validations'!H156,'Balance Sheet'!$B$69:$L$69,0))</f>
        <v>0</v>
      </c>
      <c r="N156" s="484"/>
      <c r="O156" s="484"/>
      <c r="P156" s="485"/>
      <c r="Q156" s="485"/>
      <c r="S156" s="494"/>
      <c r="V156" s="494"/>
    </row>
    <row r="157" spans="4:22" s="482" customFormat="1" ht="15" x14ac:dyDescent="0.25">
      <c r="D157" s="492" t="s">
        <v>158</v>
      </c>
      <c r="E157" s="482" t="str">
        <f>'Balance Sheet'!$C$83</f>
        <v>Cash at bank and in hand</v>
      </c>
      <c r="F157" s="482" t="str">
        <f>'Balance Sheet'!$F$37</f>
        <v>2024 UY</v>
      </c>
      <c r="G157" s="484">
        <f>INDEX('Balance Sheet'!$B$7:$L$30,MATCH('Indirect validations'!E157,'Balance Sheet'!$C$7:$C$30,0),1)</f>
        <v>11</v>
      </c>
      <c r="H157" s="484" t="str">
        <f>HLOOKUP(F157,'Balance Sheet'!$B$7:$L$8,2,FALSE)</f>
        <v>B</v>
      </c>
      <c r="I157" s="485">
        <f>INDEX('Balance Sheet'!$B$7:$L$30,MATCH('Indirect validations'!G157,'Balance Sheet'!$B$7:$B$30,0),MATCH('Indirect validations'!H157,'Balance Sheet'!$B$8:$L$8,0))</f>
        <v>0</v>
      </c>
      <c r="J157" s="485">
        <f>INDEX('Balance Sheet'!$B$68:$L$91,MATCH('Indirect validations'!G157,'Balance Sheet'!$B$68:$B$91,0),MATCH('Indirect validations'!H157,'Balance Sheet'!$B$69:$L$69,0))</f>
        <v>0</v>
      </c>
      <c r="N157" s="484"/>
      <c r="O157" s="484"/>
      <c r="P157" s="485"/>
      <c r="Q157" s="485"/>
      <c r="S157" s="494"/>
      <c r="V157" s="494"/>
    </row>
    <row r="158" spans="4:22" s="482" customFormat="1" ht="15" x14ac:dyDescent="0.25">
      <c r="D158" s="492" t="s">
        <v>158</v>
      </c>
      <c r="E158" s="482" t="str">
        <f>'Balance Sheet'!$C$84</f>
        <v>Other</v>
      </c>
      <c r="F158" s="482" t="str">
        <f>'Balance Sheet'!$F$37</f>
        <v>2024 UY</v>
      </c>
      <c r="G158" s="484">
        <f>INDEX('Balance Sheet'!$B$7:$L$30,MATCH('Indirect validations'!E158,'Balance Sheet'!$C$7:$C$30,0),1)</f>
        <v>12</v>
      </c>
      <c r="H158" s="484" t="str">
        <f>HLOOKUP(F158,'Balance Sheet'!$B$7:$L$8,2,FALSE)</f>
        <v>B</v>
      </c>
      <c r="I158" s="485">
        <f>INDEX('Balance Sheet'!$B$7:$L$30,MATCH('Indirect validations'!G158,'Balance Sheet'!$B$7:$B$30,0),MATCH('Indirect validations'!H158,'Balance Sheet'!$B$8:$L$8,0))</f>
        <v>0</v>
      </c>
      <c r="J158" s="485">
        <f>INDEX('Balance Sheet'!$B$68:$L$91,MATCH('Indirect validations'!G158,'Balance Sheet'!$B$68:$B$91,0),MATCH('Indirect validations'!H158,'Balance Sheet'!$B$69:$L$69,0))</f>
        <v>0</v>
      </c>
      <c r="N158" s="484"/>
      <c r="O158" s="484"/>
      <c r="P158" s="485"/>
      <c r="Q158" s="485"/>
      <c r="S158" s="494"/>
      <c r="V158" s="494"/>
    </row>
    <row r="159" spans="4:22" s="482" customFormat="1" ht="15.75" thickBot="1" x14ac:dyDescent="0.3">
      <c r="D159" s="495"/>
      <c r="E159" s="482" t="s">
        <v>164</v>
      </c>
      <c r="F159" s="482" t="str">
        <f>'Balance Sheet'!$F$37</f>
        <v>2024 UY</v>
      </c>
      <c r="G159" s="484"/>
      <c r="H159" s="484"/>
      <c r="I159" s="501">
        <f>SUM(I156:I158)</f>
        <v>0</v>
      </c>
      <c r="J159" s="501">
        <f>SUM(J156:J158)</f>
        <v>0</v>
      </c>
      <c r="K159" s="493" t="s">
        <v>19</v>
      </c>
      <c r="L159" s="481" t="str">
        <f>'Currency risk'!$C$27</f>
        <v>Other assets</v>
      </c>
      <c r="M159" s="481" t="str">
        <f>'Currency risk'!$L$22</f>
        <v>Total</v>
      </c>
      <c r="N159" s="481">
        <f>INDEX('Currency risk'!$B$21:$C$36,MATCH('Indirect validations'!L159,'Currency risk'!$C$21:$C$36,0),1)</f>
        <v>4</v>
      </c>
      <c r="O159" s="481" t="str">
        <f>HLOOKUP(M159,'Currency risk'!$B$22:$L$23,2,FALSE)</f>
        <v>P</v>
      </c>
      <c r="P159" s="485">
        <f>INDEX('Currency risk'!$B$21:$L$36,MATCH('Indirect validations'!N159,'Currency risk'!$B$21:$B$36,0),MATCH('Indirect validations'!O159,'Currency risk'!$B$23:$L$23,0))</f>
        <v>0</v>
      </c>
      <c r="Q159" s="485">
        <f>INDEX('Currency risk'!$N$21:$X$36,MATCH('Indirect validations'!N159,'Currency risk'!$N$21:$N$36,0),MATCH('Indirect validations'!O159,'Currency risk'!$N$23:$X$23,0))</f>
        <v>0</v>
      </c>
      <c r="R159" s="482" t="str">
        <f t="shared" ref="R159" si="126">IF($T159="No",IF(I159=P159,"Pass","Fail"),IF(I159+P159=0,"Pass","Fail"))</f>
        <v>Pass</v>
      </c>
      <c r="S159" s="494" t="str">
        <f t="shared" ref="S159" si="127">IF($T159="No",IF(J159=Q159,"Pass","Fail"),IF(J159+Q159=0,"Pass","Fail"))</f>
        <v>Pass</v>
      </c>
      <c r="T159" s="482" t="s">
        <v>69</v>
      </c>
      <c r="U159" s="482">
        <f t="shared" ref="U159" si="128">IF(R159="Pass",0,1)</f>
        <v>0</v>
      </c>
      <c r="V159" s="494">
        <f t="shared" ref="V159" si="129">IF(S159="Pass",0,1)</f>
        <v>0</v>
      </c>
    </row>
    <row r="160" spans="4:22" s="482" customFormat="1" ht="13.5" thickTop="1" x14ac:dyDescent="0.2">
      <c r="D160" s="495"/>
      <c r="G160" s="484"/>
      <c r="H160" s="484"/>
      <c r="I160" s="485"/>
      <c r="J160" s="485"/>
      <c r="N160" s="484"/>
      <c r="O160" s="484"/>
      <c r="P160" s="485"/>
      <c r="Q160" s="485"/>
      <c r="S160" s="494"/>
      <c r="V160" s="494"/>
    </row>
    <row r="161" spans="4:22" s="482" customFormat="1" ht="15" x14ac:dyDescent="0.25">
      <c r="D161" s="492" t="s">
        <v>158</v>
      </c>
      <c r="E161" s="482" t="str">
        <f>'Balance Sheet'!$C$82</f>
        <v>Tangible assets</v>
      </c>
      <c r="F161" s="482" t="str">
        <f>'Balance Sheet'!$G$37</f>
        <v>2023 UY</v>
      </c>
      <c r="G161" s="484">
        <f>INDEX('Balance Sheet'!$B$7:$L$30,MATCH('Indirect validations'!E161,'Balance Sheet'!$C$7:$C$30,0),1)</f>
        <v>10</v>
      </c>
      <c r="H161" s="484" t="str">
        <f>HLOOKUP(F161,'Balance Sheet'!$B$7:$L$8,2,FALSE)</f>
        <v>C</v>
      </c>
      <c r="I161" s="485">
        <f>INDEX('Balance Sheet'!$B$7:$L$30,MATCH('Indirect validations'!G161,'Balance Sheet'!$B$7:$B$30,0),MATCH('Indirect validations'!H161,'Balance Sheet'!$B$8:$L$8,0))</f>
        <v>0</v>
      </c>
      <c r="J161" s="485">
        <f>INDEX('Balance Sheet'!$B$68:$L$91,MATCH('Indirect validations'!G161,'Balance Sheet'!$B$68:$B$91,0),MATCH('Indirect validations'!H161,'Balance Sheet'!$B$69:$L$69,0))</f>
        <v>0</v>
      </c>
      <c r="N161" s="484"/>
      <c r="O161" s="484"/>
      <c r="P161" s="485"/>
      <c r="Q161" s="485"/>
      <c r="S161" s="494"/>
      <c r="V161" s="494"/>
    </row>
    <row r="162" spans="4:22" s="482" customFormat="1" ht="15" x14ac:dyDescent="0.25">
      <c r="D162" s="492" t="s">
        <v>158</v>
      </c>
      <c r="E162" s="482" t="str">
        <f>'Balance Sheet'!$C$83</f>
        <v>Cash at bank and in hand</v>
      </c>
      <c r="F162" s="482" t="str">
        <f>'Balance Sheet'!$G$37</f>
        <v>2023 UY</v>
      </c>
      <c r="G162" s="484">
        <f>INDEX('Balance Sheet'!$B$7:$L$30,MATCH('Indirect validations'!E162,'Balance Sheet'!$C$7:$C$30,0),1)</f>
        <v>11</v>
      </c>
      <c r="H162" s="484" t="str">
        <f>HLOOKUP(F162,'Balance Sheet'!$B$7:$L$8,2,FALSE)</f>
        <v>C</v>
      </c>
      <c r="I162" s="485">
        <f>INDEX('Balance Sheet'!$B$7:$L$30,MATCH('Indirect validations'!G162,'Balance Sheet'!$B$7:$B$30,0),MATCH('Indirect validations'!H162,'Balance Sheet'!$B$8:$L$8,0))</f>
        <v>0</v>
      </c>
      <c r="J162" s="485">
        <f>INDEX('Balance Sheet'!$B$68:$L$91,MATCH('Indirect validations'!G162,'Balance Sheet'!$B$68:$B$91,0),MATCH('Indirect validations'!H162,'Balance Sheet'!$B$69:$L$69,0))</f>
        <v>0</v>
      </c>
      <c r="N162" s="484"/>
      <c r="O162" s="484"/>
      <c r="P162" s="485"/>
      <c r="Q162" s="485"/>
      <c r="S162" s="494"/>
      <c r="V162" s="494"/>
    </row>
    <row r="163" spans="4:22" s="482" customFormat="1" ht="15" x14ac:dyDescent="0.25">
      <c r="D163" s="492" t="s">
        <v>158</v>
      </c>
      <c r="E163" s="482" t="str">
        <f>'Balance Sheet'!$C$84</f>
        <v>Other</v>
      </c>
      <c r="F163" s="482" t="str">
        <f>'Balance Sheet'!$G$37</f>
        <v>2023 UY</v>
      </c>
      <c r="G163" s="484">
        <f>INDEX('Balance Sheet'!$B$7:$L$30,MATCH('Indirect validations'!E163,'Balance Sheet'!$C$7:$C$30,0),1)</f>
        <v>12</v>
      </c>
      <c r="H163" s="484" t="str">
        <f>HLOOKUP(F163,'Balance Sheet'!$B$7:$L$8,2,FALSE)</f>
        <v>C</v>
      </c>
      <c r="I163" s="485">
        <f>INDEX('Balance Sheet'!$B$7:$L$30,MATCH('Indirect validations'!G163,'Balance Sheet'!$B$7:$B$30,0),MATCH('Indirect validations'!H163,'Balance Sheet'!$B$8:$L$8,0))</f>
        <v>0</v>
      </c>
      <c r="J163" s="485">
        <f>INDEX('Balance Sheet'!$B$68:$L$91,MATCH('Indirect validations'!G163,'Balance Sheet'!$B$68:$B$91,0),MATCH('Indirect validations'!H163,'Balance Sheet'!$B$69:$L$69,0))</f>
        <v>0</v>
      </c>
      <c r="N163" s="484"/>
      <c r="O163" s="484"/>
      <c r="P163" s="485"/>
      <c r="Q163" s="485"/>
      <c r="S163" s="494"/>
      <c r="V163" s="494"/>
    </row>
    <row r="164" spans="4:22" s="482" customFormat="1" ht="15.75" thickBot="1" x14ac:dyDescent="0.3">
      <c r="D164" s="495"/>
      <c r="E164" s="482" t="s">
        <v>164</v>
      </c>
      <c r="F164" s="482" t="str">
        <f>'Balance Sheet'!$G$37</f>
        <v>2023 UY</v>
      </c>
      <c r="G164" s="484"/>
      <c r="H164" s="484"/>
      <c r="I164" s="501">
        <f>SUM(I161:I163)</f>
        <v>0</v>
      </c>
      <c r="J164" s="501">
        <f>SUM(J161:J163)</f>
        <v>0</v>
      </c>
      <c r="K164" s="493" t="s">
        <v>19</v>
      </c>
      <c r="L164" s="481" t="str">
        <f>'Currency risk'!$C$44</f>
        <v>Other assets</v>
      </c>
      <c r="M164" s="481" t="str">
        <f>'Currency risk'!$L$39</f>
        <v>Total</v>
      </c>
      <c r="N164" s="481">
        <f>INDEX('Currency risk'!$B$38:$C$53,MATCH('Indirect validations'!L164,'Currency risk'!$C$38:$C$53,0),1)</f>
        <v>4</v>
      </c>
      <c r="O164" s="481" t="str">
        <f>HLOOKUP(M164,'Currency risk'!$B$39:$L$40,2,FALSE)</f>
        <v>X</v>
      </c>
      <c r="P164" s="485">
        <f>INDEX('Currency risk'!$B$38:$L$53,MATCH('Indirect validations'!N164,'Currency risk'!$B$38:$B$53,0),MATCH('Indirect validations'!O164,'Currency risk'!$B$40:$L$40,0))</f>
        <v>0</v>
      </c>
      <c r="Q164" s="485">
        <f>INDEX('Currency risk'!$N$38:$X$53,MATCH('Indirect validations'!N164,'Currency risk'!$N$38:$N$53,0),MATCH('Indirect validations'!O164,'Currency risk'!$N$40:$X$40,0))</f>
        <v>0</v>
      </c>
      <c r="R164" s="482" t="str">
        <f t="shared" ref="R164" si="130">IF($T164="No",IF(I164=P164,"Pass","Fail"),IF(I164+P164=0,"Pass","Fail"))</f>
        <v>Pass</v>
      </c>
      <c r="S164" s="494" t="str">
        <f t="shared" ref="S164" si="131">IF($T164="No",IF(J164=Q164,"Pass","Fail"),IF(J164+Q164=0,"Pass","Fail"))</f>
        <v>Pass</v>
      </c>
      <c r="T164" s="482" t="s">
        <v>69</v>
      </c>
      <c r="U164" s="482">
        <f t="shared" ref="U164" si="132">IF(R164="Pass",0,1)</f>
        <v>0</v>
      </c>
      <c r="V164" s="494">
        <f t="shared" ref="V164" si="133">IF(S164="Pass",0,1)</f>
        <v>0</v>
      </c>
    </row>
    <row r="165" spans="4:22" s="482" customFormat="1" ht="15" thickTop="1" x14ac:dyDescent="0.2">
      <c r="D165" s="495"/>
      <c r="G165" s="484"/>
      <c r="H165" s="484"/>
      <c r="I165" s="485"/>
      <c r="J165" s="485"/>
      <c r="K165" s="481"/>
      <c r="L165" s="481"/>
      <c r="M165" s="481"/>
      <c r="N165" s="481"/>
      <c r="O165" s="481"/>
      <c r="P165" s="485"/>
      <c r="Q165" s="485"/>
      <c r="S165" s="494"/>
      <c r="V165" s="494"/>
    </row>
    <row r="166" spans="4:22" s="482" customFormat="1" ht="15" x14ac:dyDescent="0.25">
      <c r="D166" s="492" t="s">
        <v>158</v>
      </c>
      <c r="E166" s="482" t="str">
        <f>'Balance Sheet'!$C$82</f>
        <v>Tangible assets</v>
      </c>
      <c r="F166" s="482" t="str">
        <f>'Balance Sheet'!$H$37</f>
        <v>2022 UY</v>
      </c>
      <c r="G166" s="484">
        <f>INDEX('Balance Sheet'!$B$7:$L$30,MATCH('Indirect validations'!E166,'Balance Sheet'!$C$7:$C$30,0),1)</f>
        <v>10</v>
      </c>
      <c r="H166" s="484" t="str">
        <f>HLOOKUP(F166,'Balance Sheet'!$B$7:$L$8,2,FALSE)</f>
        <v>D</v>
      </c>
      <c r="I166" s="485">
        <f>INDEX('Balance Sheet'!$B$7:$L$30,MATCH('Indirect validations'!G166,'Balance Sheet'!$B$7:$B$30,0),MATCH('Indirect validations'!H166,'Balance Sheet'!$B$8:$L$8,0))</f>
        <v>0</v>
      </c>
      <c r="J166" s="485">
        <f>INDEX('Balance Sheet'!$B$68:$L$91,MATCH('Indirect validations'!G166,'Balance Sheet'!$B$68:$B$91,0),MATCH('Indirect validations'!H166,'Balance Sheet'!$B$69:$L$69,0))</f>
        <v>0</v>
      </c>
      <c r="K166" s="481"/>
      <c r="L166" s="481"/>
      <c r="M166" s="481"/>
      <c r="N166" s="481"/>
      <c r="O166" s="481"/>
      <c r="P166" s="485"/>
      <c r="Q166" s="485"/>
      <c r="S166" s="494"/>
      <c r="V166" s="494"/>
    </row>
    <row r="167" spans="4:22" s="482" customFormat="1" ht="15" x14ac:dyDescent="0.25">
      <c r="D167" s="492" t="s">
        <v>158</v>
      </c>
      <c r="E167" s="482" t="str">
        <f>'Balance Sheet'!$C$83</f>
        <v>Cash at bank and in hand</v>
      </c>
      <c r="F167" s="482" t="str">
        <f>'Balance Sheet'!$H$37</f>
        <v>2022 UY</v>
      </c>
      <c r="G167" s="484">
        <f>INDEX('Balance Sheet'!$B$7:$L$30,MATCH('Indirect validations'!E167,'Balance Sheet'!$C$7:$C$30,0),1)</f>
        <v>11</v>
      </c>
      <c r="H167" s="484" t="str">
        <f>HLOOKUP(F167,'Balance Sheet'!$B$7:$L$8,2,FALSE)</f>
        <v>D</v>
      </c>
      <c r="I167" s="485">
        <f>INDEX('Balance Sheet'!$B$7:$L$30,MATCH('Indirect validations'!G167,'Balance Sheet'!$B$7:$B$30,0),MATCH('Indirect validations'!H167,'Balance Sheet'!$B$8:$L$8,0))</f>
        <v>0</v>
      </c>
      <c r="J167" s="485">
        <f>INDEX('Balance Sheet'!$B$68:$L$91,MATCH('Indirect validations'!G167,'Balance Sheet'!$B$68:$B$91,0),MATCH('Indirect validations'!H167,'Balance Sheet'!$B$69:$L$69,0))</f>
        <v>0</v>
      </c>
      <c r="K167" s="481"/>
      <c r="L167" s="481"/>
      <c r="M167" s="481"/>
      <c r="N167" s="481"/>
      <c r="O167" s="481"/>
      <c r="P167" s="485"/>
      <c r="Q167" s="485"/>
      <c r="S167" s="494"/>
      <c r="V167" s="494"/>
    </row>
    <row r="168" spans="4:22" s="482" customFormat="1" ht="15" x14ac:dyDescent="0.25">
      <c r="D168" s="492" t="s">
        <v>158</v>
      </c>
      <c r="E168" s="482" t="str">
        <f>'Balance Sheet'!$C$84</f>
        <v>Other</v>
      </c>
      <c r="F168" s="482" t="str">
        <f>'Balance Sheet'!$H$37</f>
        <v>2022 UY</v>
      </c>
      <c r="G168" s="484">
        <f>INDEX('Balance Sheet'!$B$7:$L$30,MATCH('Indirect validations'!E168,'Balance Sheet'!$C$7:$C$30,0),1)</f>
        <v>12</v>
      </c>
      <c r="H168" s="484" t="str">
        <f>HLOOKUP(F168,'Balance Sheet'!$B$7:$L$8,2,FALSE)</f>
        <v>D</v>
      </c>
      <c r="I168" s="485">
        <f>INDEX('Balance Sheet'!$B$7:$L$30,MATCH('Indirect validations'!G168,'Balance Sheet'!$B$7:$B$30,0),MATCH('Indirect validations'!H168,'Balance Sheet'!$B$8:$L$8,0))</f>
        <v>0</v>
      </c>
      <c r="J168" s="485">
        <f>INDEX('Balance Sheet'!$B$68:$L$91,MATCH('Indirect validations'!G168,'Balance Sheet'!$B$68:$B$91,0),MATCH('Indirect validations'!H168,'Balance Sheet'!$B$69:$L$69,0))</f>
        <v>0</v>
      </c>
      <c r="K168" s="481"/>
      <c r="L168" s="481"/>
      <c r="M168" s="481"/>
      <c r="N168" s="481"/>
      <c r="O168" s="481"/>
      <c r="P168" s="485"/>
      <c r="Q168" s="485"/>
      <c r="S168" s="494"/>
      <c r="V168" s="494"/>
    </row>
    <row r="169" spans="4:22" s="482" customFormat="1" ht="15.75" thickBot="1" x14ac:dyDescent="0.3">
      <c r="D169" s="495"/>
      <c r="E169" s="482" t="s">
        <v>164</v>
      </c>
      <c r="F169" s="482" t="str">
        <f>'Balance Sheet'!$H$37</f>
        <v>2022 UY</v>
      </c>
      <c r="G169" s="484"/>
      <c r="H169" s="484"/>
      <c r="I169" s="501">
        <f>SUM(I166:I168)</f>
        <v>0</v>
      </c>
      <c r="J169" s="501">
        <f>SUM(J166:J168)</f>
        <v>0</v>
      </c>
      <c r="K169" s="493" t="s">
        <v>19</v>
      </c>
      <c r="L169" s="481" t="str">
        <f>'Currency risk'!$C$61</f>
        <v>Other assets</v>
      </c>
      <c r="M169" s="481" t="str">
        <f>'Currency risk'!$L$56</f>
        <v>Total</v>
      </c>
      <c r="N169" s="481">
        <f>INDEX('Currency risk'!$B$55:$C$70,MATCH('Indirect validations'!L169,'Currency risk'!$C$55:$C$70,0),1)</f>
        <v>4</v>
      </c>
      <c r="O169" s="481" t="str">
        <f>HLOOKUP(M169,'Currency risk'!$B$56:$L$57,2,FALSE)</f>
        <v>AF</v>
      </c>
      <c r="P169" s="485">
        <f>INDEX('Currency risk'!$B$55:$L$70,MATCH('Indirect validations'!N169,'Currency risk'!$B$55:$B$70,0),MATCH('Indirect validations'!O169,'Currency risk'!$B$57:$L$57,0))</f>
        <v>0</v>
      </c>
      <c r="Q169" s="485">
        <f>INDEX('Currency risk'!$N$55:$X$70,MATCH('Indirect validations'!N169,'Currency risk'!$N$55:$N$70,0),MATCH('Indirect validations'!O169,'Currency risk'!$N$57:$X$57,0))</f>
        <v>0</v>
      </c>
      <c r="R169" s="482" t="str">
        <f t="shared" ref="R169" si="134">IF($T169="No",IF(I169=P169,"Pass","Fail"),IF(I169+P169=0,"Pass","Fail"))</f>
        <v>Pass</v>
      </c>
      <c r="S169" s="494" t="str">
        <f t="shared" ref="S169" si="135">IF($T169="No",IF(J169=Q169,"Pass","Fail"),IF(J169+Q169=0,"Pass","Fail"))</f>
        <v>Pass</v>
      </c>
      <c r="T169" s="482" t="s">
        <v>69</v>
      </c>
      <c r="U169" s="482">
        <f t="shared" ref="U169" si="136">IF(R169="Pass",0,1)</f>
        <v>0</v>
      </c>
      <c r="V169" s="494">
        <f t="shared" ref="V169" si="137">IF(S169="Pass",0,1)</f>
        <v>0</v>
      </c>
    </row>
    <row r="170" spans="4:22" s="482" customFormat="1" ht="15" thickTop="1" x14ac:dyDescent="0.2">
      <c r="D170" s="495"/>
      <c r="G170" s="484"/>
      <c r="H170" s="484"/>
      <c r="I170" s="485"/>
      <c r="J170" s="485"/>
      <c r="K170" s="481"/>
      <c r="L170" s="481"/>
      <c r="M170" s="481"/>
      <c r="N170" s="481"/>
      <c r="O170" s="481"/>
      <c r="P170" s="485"/>
      <c r="Q170" s="485"/>
      <c r="S170" s="494"/>
      <c r="V170" s="494"/>
    </row>
    <row r="171" spans="4:22" s="482" customFormat="1" ht="15" x14ac:dyDescent="0.25">
      <c r="D171" s="492" t="s">
        <v>158</v>
      </c>
      <c r="E171" s="482" t="str">
        <f>'Balance Sheet'!$C$82</f>
        <v>Tangible assets</v>
      </c>
      <c r="F171" s="482" t="str">
        <f>'Balance Sheet'!$I$37</f>
        <v>2021 UY</v>
      </c>
      <c r="G171" s="484">
        <f>INDEX('Balance Sheet'!$B$7:$L$30,MATCH('Indirect validations'!E171,'Balance Sheet'!$C$7:$C$30,0),1)</f>
        <v>10</v>
      </c>
      <c r="H171" s="484" t="str">
        <f>HLOOKUP(F171,'Balance Sheet'!$B$7:$L$8,2,FALSE)</f>
        <v>E</v>
      </c>
      <c r="I171" s="485">
        <f>INDEX('Balance Sheet'!$B$7:$L$30,MATCH('Indirect validations'!G171,'Balance Sheet'!$B$7:$B$30,0),MATCH('Indirect validations'!H171,'Balance Sheet'!$B$8:$L$8,0))</f>
        <v>0</v>
      </c>
      <c r="J171" s="485">
        <f>INDEX('Balance Sheet'!$B$68:$L$91,MATCH('Indirect validations'!G171,'Balance Sheet'!$B$68:$B$91,0),MATCH('Indirect validations'!H171,'Balance Sheet'!$B$69:$L$69,0))</f>
        <v>0</v>
      </c>
      <c r="K171" s="481"/>
      <c r="L171" s="481"/>
      <c r="M171" s="481"/>
      <c r="N171" s="481"/>
      <c r="O171" s="481"/>
      <c r="P171" s="485"/>
      <c r="Q171" s="485"/>
      <c r="S171" s="494"/>
      <c r="V171" s="494"/>
    </row>
    <row r="172" spans="4:22" s="482" customFormat="1" ht="15" x14ac:dyDescent="0.25">
      <c r="D172" s="492" t="s">
        <v>158</v>
      </c>
      <c r="E172" s="482" t="str">
        <f>'Balance Sheet'!$C$83</f>
        <v>Cash at bank and in hand</v>
      </c>
      <c r="F172" s="482" t="str">
        <f>'Balance Sheet'!$I$37</f>
        <v>2021 UY</v>
      </c>
      <c r="G172" s="484">
        <f>INDEX('Balance Sheet'!$B$7:$L$30,MATCH('Indirect validations'!E172,'Balance Sheet'!$C$7:$C$30,0),1)</f>
        <v>11</v>
      </c>
      <c r="H172" s="484" t="str">
        <f>HLOOKUP(F172,'Balance Sheet'!$B$7:$L$8,2,FALSE)</f>
        <v>E</v>
      </c>
      <c r="I172" s="485">
        <f>INDEX('Balance Sheet'!$B$7:$L$30,MATCH('Indirect validations'!G172,'Balance Sheet'!$B$7:$B$30,0),MATCH('Indirect validations'!H172,'Balance Sheet'!$B$8:$L$8,0))</f>
        <v>0</v>
      </c>
      <c r="J172" s="485">
        <f>INDEX('Balance Sheet'!$B$68:$L$91,MATCH('Indirect validations'!G172,'Balance Sheet'!$B$68:$B$91,0),MATCH('Indirect validations'!H172,'Balance Sheet'!$B$69:$L$69,0))</f>
        <v>0</v>
      </c>
      <c r="K172" s="481"/>
      <c r="L172" s="481"/>
      <c r="M172" s="481"/>
      <c r="N172" s="481"/>
      <c r="O172" s="481"/>
      <c r="P172" s="485"/>
      <c r="Q172" s="485"/>
      <c r="S172" s="494"/>
      <c r="V172" s="494"/>
    </row>
    <row r="173" spans="4:22" s="482" customFormat="1" ht="15" x14ac:dyDescent="0.25">
      <c r="D173" s="492" t="s">
        <v>158</v>
      </c>
      <c r="E173" s="482" t="str">
        <f>'Balance Sheet'!$C$84</f>
        <v>Other</v>
      </c>
      <c r="F173" s="482" t="str">
        <f>'Balance Sheet'!$I$37</f>
        <v>2021 UY</v>
      </c>
      <c r="G173" s="484">
        <f>INDEX('Balance Sheet'!$B$7:$L$30,MATCH('Indirect validations'!E173,'Balance Sheet'!$C$7:$C$30,0),1)</f>
        <v>12</v>
      </c>
      <c r="H173" s="484" t="str">
        <f>HLOOKUP(F173,'Balance Sheet'!$B$7:$L$8,2,FALSE)</f>
        <v>E</v>
      </c>
      <c r="I173" s="485">
        <f>INDEX('Balance Sheet'!$B$7:$L$30,MATCH('Indirect validations'!G173,'Balance Sheet'!$B$7:$B$30,0),MATCH('Indirect validations'!H173,'Balance Sheet'!$B$8:$L$8,0))</f>
        <v>0</v>
      </c>
      <c r="J173" s="485">
        <f>INDEX('Balance Sheet'!$B$68:$L$91,MATCH('Indirect validations'!G173,'Balance Sheet'!$B$68:$B$91,0),MATCH('Indirect validations'!H173,'Balance Sheet'!$B$69:$L$69,0))</f>
        <v>0</v>
      </c>
      <c r="N173" s="484"/>
      <c r="O173" s="484"/>
      <c r="P173" s="485"/>
      <c r="Q173" s="485"/>
      <c r="S173" s="494"/>
      <c r="V173" s="494"/>
    </row>
    <row r="174" spans="4:22" s="482" customFormat="1" ht="15.75" thickBot="1" x14ac:dyDescent="0.3">
      <c r="D174" s="495"/>
      <c r="E174" s="482" t="s">
        <v>164</v>
      </c>
      <c r="F174" s="482" t="str">
        <f>'Balance Sheet'!$I$37</f>
        <v>2021 UY</v>
      </c>
      <c r="G174" s="484"/>
      <c r="H174" s="484"/>
      <c r="I174" s="501">
        <f>SUM(I171:I173)</f>
        <v>0</v>
      </c>
      <c r="J174" s="501">
        <f>SUM(J171:J173)</f>
        <v>0</v>
      </c>
      <c r="K174" s="493" t="s">
        <v>19</v>
      </c>
      <c r="L174" s="481" t="str">
        <f>'Currency risk'!$C$78</f>
        <v>Other assets</v>
      </c>
      <c r="M174" s="481" t="str">
        <f>'Currency risk'!$L$73</f>
        <v>Total</v>
      </c>
      <c r="N174" s="481">
        <f>INDEX('Currency risk'!$B$72:$C$87,MATCH('Indirect validations'!L174,'Currency risk'!$C$72:$C$87,0),1)</f>
        <v>4</v>
      </c>
      <c r="O174" s="481" t="str">
        <f>HLOOKUP(M174,'Currency risk'!$B$73:$L$74,2,FALSE)</f>
        <v>AN</v>
      </c>
      <c r="P174" s="485">
        <f>INDEX('Currency risk'!$B$72:$L$87,MATCH('Indirect validations'!N174,'Currency risk'!$B$72:$B$87,0),MATCH('Indirect validations'!O174,'Currency risk'!$B$74:$L$74,0))</f>
        <v>0</v>
      </c>
      <c r="Q174" s="485">
        <f>INDEX('Currency risk'!$N$72:$X$87,MATCH('Indirect validations'!N174,'Currency risk'!$N$72:$N$87,0),MATCH('Indirect validations'!O174,'Currency risk'!$N$74:$X$74,0))</f>
        <v>0</v>
      </c>
      <c r="R174" s="482" t="str">
        <f t="shared" ref="R174" si="138">IF($T174="No",IF(I174=P174,"Pass","Fail"),IF(I174+P174=0,"Pass","Fail"))</f>
        <v>Pass</v>
      </c>
      <c r="S174" s="494" t="str">
        <f t="shared" ref="S174" si="139">IF($T174="No",IF(J174=Q174,"Pass","Fail"),IF(J174+Q174=0,"Pass","Fail"))</f>
        <v>Pass</v>
      </c>
      <c r="T174" s="482" t="s">
        <v>69</v>
      </c>
      <c r="U174" s="482">
        <f t="shared" ref="U174" si="140">IF(R174="Pass",0,1)</f>
        <v>0</v>
      </c>
      <c r="V174" s="494">
        <f t="shared" ref="V174" si="141">IF(S174="Pass",0,1)</f>
        <v>0</v>
      </c>
    </row>
    <row r="175" spans="4:22" s="482" customFormat="1" ht="15" thickTop="1" x14ac:dyDescent="0.2">
      <c r="D175" s="495"/>
      <c r="G175" s="484"/>
      <c r="H175" s="484"/>
      <c r="I175" s="485"/>
      <c r="J175" s="485"/>
      <c r="K175" s="481"/>
      <c r="L175" s="481"/>
      <c r="M175" s="481"/>
      <c r="N175" s="481"/>
      <c r="O175" s="481"/>
      <c r="P175" s="485"/>
      <c r="Q175" s="485"/>
      <c r="S175" s="494"/>
      <c r="V175" s="494"/>
    </row>
    <row r="176" spans="4:22" s="482" customFormat="1" ht="15" x14ac:dyDescent="0.25">
      <c r="D176" s="492" t="s">
        <v>158</v>
      </c>
      <c r="E176" s="482" t="str">
        <f>'Balance Sheet'!$C$82</f>
        <v>Tangible assets</v>
      </c>
      <c r="F176" s="482" t="str">
        <f>'Balance Sheet'!$J$37</f>
        <v>2020 UY</v>
      </c>
      <c r="G176" s="484">
        <f>INDEX('Balance Sheet'!$B$7:$L$30,MATCH('Indirect validations'!E176,'Balance Sheet'!$C$7:$C$30,0),1)</f>
        <v>10</v>
      </c>
      <c r="H176" s="484" t="str">
        <f>HLOOKUP(F176,'Balance Sheet'!$B$7:$L$8,2,FALSE)</f>
        <v>F</v>
      </c>
      <c r="I176" s="485">
        <f>INDEX('Balance Sheet'!$B$7:$L$30,MATCH('Indirect validations'!G176,'Balance Sheet'!$B$7:$B$30,0),MATCH('Indirect validations'!H176,'Balance Sheet'!$B$8:$L$8,0))</f>
        <v>0</v>
      </c>
      <c r="J176" s="485">
        <f>INDEX('Balance Sheet'!$B$68:$L$91,MATCH('Indirect validations'!G176,'Balance Sheet'!$B$68:$B$91,0),MATCH('Indirect validations'!H176,'Balance Sheet'!$B$69:$L$69,0))</f>
        <v>0</v>
      </c>
      <c r="K176" s="481"/>
      <c r="L176" s="481"/>
      <c r="M176" s="481"/>
      <c r="N176" s="481"/>
      <c r="O176" s="481"/>
      <c r="P176" s="485"/>
      <c r="Q176" s="485"/>
      <c r="S176" s="494"/>
      <c r="V176" s="494"/>
    </row>
    <row r="177" spans="4:22" s="482" customFormat="1" ht="15" x14ac:dyDescent="0.25">
      <c r="D177" s="492" t="s">
        <v>158</v>
      </c>
      <c r="E177" s="482" t="str">
        <f>'Balance Sheet'!$C$83</f>
        <v>Cash at bank and in hand</v>
      </c>
      <c r="F177" s="482" t="str">
        <f>'Balance Sheet'!$J$37</f>
        <v>2020 UY</v>
      </c>
      <c r="G177" s="484">
        <f>INDEX('Balance Sheet'!$B$7:$L$30,MATCH('Indirect validations'!E177,'Balance Sheet'!$C$7:$C$30,0),1)</f>
        <v>11</v>
      </c>
      <c r="H177" s="484" t="str">
        <f>HLOOKUP(F177,'Balance Sheet'!$B$7:$L$8,2,FALSE)</f>
        <v>F</v>
      </c>
      <c r="I177" s="485">
        <f>INDEX('Balance Sheet'!$B$7:$L$30,MATCH('Indirect validations'!G177,'Balance Sheet'!$B$7:$B$30,0),MATCH('Indirect validations'!H177,'Balance Sheet'!$B$8:$L$8,0))</f>
        <v>0</v>
      </c>
      <c r="J177" s="485">
        <f>INDEX('Balance Sheet'!$B$68:$L$91,MATCH('Indirect validations'!G177,'Balance Sheet'!$B$68:$B$91,0),MATCH('Indirect validations'!H177,'Balance Sheet'!$B$69:$L$69,0))</f>
        <v>0</v>
      </c>
      <c r="K177" s="481"/>
      <c r="L177" s="481"/>
      <c r="M177" s="481"/>
      <c r="N177" s="481"/>
      <c r="O177" s="481"/>
      <c r="P177" s="485"/>
      <c r="Q177" s="485"/>
      <c r="S177" s="494"/>
      <c r="V177" s="494"/>
    </row>
    <row r="178" spans="4:22" s="482" customFormat="1" ht="15" x14ac:dyDescent="0.25">
      <c r="D178" s="492" t="s">
        <v>158</v>
      </c>
      <c r="E178" s="482" t="str">
        <f>'Balance Sheet'!$C$84</f>
        <v>Other</v>
      </c>
      <c r="F178" s="482" t="str">
        <f>'Balance Sheet'!$J$37</f>
        <v>2020 UY</v>
      </c>
      <c r="G178" s="484">
        <f>INDEX('Balance Sheet'!$B$7:$L$30,MATCH('Indirect validations'!E178,'Balance Sheet'!$C$7:$C$30,0),1)</f>
        <v>12</v>
      </c>
      <c r="H178" s="484" t="str">
        <f>HLOOKUP(F178,'Balance Sheet'!$B$7:$L$8,2,FALSE)</f>
        <v>F</v>
      </c>
      <c r="I178" s="485">
        <f>INDEX('Balance Sheet'!$B$7:$L$30,MATCH('Indirect validations'!G178,'Balance Sheet'!$B$7:$B$30,0),MATCH('Indirect validations'!H178,'Balance Sheet'!$B$8:$L$8,0))</f>
        <v>0</v>
      </c>
      <c r="J178" s="485">
        <f>INDEX('Balance Sheet'!$B$68:$L$91,MATCH('Indirect validations'!G178,'Balance Sheet'!$B$68:$B$91,0),MATCH('Indirect validations'!H178,'Balance Sheet'!$B$69:$L$69,0))</f>
        <v>0</v>
      </c>
      <c r="K178" s="481"/>
      <c r="L178" s="481"/>
      <c r="M178" s="481"/>
      <c r="N178" s="481"/>
      <c r="O178" s="481"/>
      <c r="P178" s="485"/>
      <c r="Q178" s="485"/>
      <c r="S178" s="494"/>
      <c r="V178" s="494"/>
    </row>
    <row r="179" spans="4:22" s="482" customFormat="1" ht="15.75" thickBot="1" x14ac:dyDescent="0.3">
      <c r="D179" s="495"/>
      <c r="E179" s="482" t="s">
        <v>164</v>
      </c>
      <c r="F179" s="482" t="str">
        <f>'Balance Sheet'!$J$37</f>
        <v>2020 UY</v>
      </c>
      <c r="G179" s="484"/>
      <c r="H179" s="484"/>
      <c r="I179" s="501">
        <f>SUM(I176:I178)</f>
        <v>0</v>
      </c>
      <c r="J179" s="501">
        <f>SUM(J176:J178)</f>
        <v>0</v>
      </c>
      <c r="K179" s="493" t="s">
        <v>19</v>
      </c>
      <c r="L179" s="481" t="str">
        <f>'Currency risk'!$C$95</f>
        <v>Other assets</v>
      </c>
      <c r="M179" s="481" t="str">
        <f>'Currency risk'!$L$90</f>
        <v>Total</v>
      </c>
      <c r="N179" s="481">
        <f>INDEX('Currency risk'!$B$89:$C$104,MATCH('Indirect validations'!L179,'Currency risk'!$C$89:$C$104,0),1)</f>
        <v>4</v>
      </c>
      <c r="O179" s="481" t="str">
        <f>HLOOKUP(M179,'Currency risk'!$B$90:$L$91,2,FALSE)</f>
        <v>AV</v>
      </c>
      <c r="P179" s="485">
        <f>INDEX('Currency risk'!$B$89:$L$104,MATCH('Indirect validations'!N179,'Currency risk'!$B$89:$B$104,0),MATCH('Indirect validations'!O179,'Currency risk'!$B$91:$L$91,0))</f>
        <v>0</v>
      </c>
      <c r="Q179" s="485">
        <f>INDEX('Currency risk'!$N$89:$X$104,MATCH('Indirect validations'!N179,'Currency risk'!$N$89:$N$104,0),MATCH('Indirect validations'!O179,'Currency risk'!$N$91:$X$91,0))</f>
        <v>0</v>
      </c>
      <c r="R179" s="482" t="str">
        <f t="shared" ref="R179" si="142">IF($T179="No",IF(I179=P179,"Pass","Fail"),IF(I179+P179=0,"Pass","Fail"))</f>
        <v>Pass</v>
      </c>
      <c r="S179" s="494" t="str">
        <f t="shared" ref="S179" si="143">IF($T179="No",IF(J179=Q179,"Pass","Fail"),IF(J179+Q179=0,"Pass","Fail"))</f>
        <v>Pass</v>
      </c>
      <c r="T179" s="482" t="s">
        <v>69</v>
      </c>
      <c r="U179" s="482">
        <f t="shared" ref="U179" si="144">IF(R179="Pass",0,1)</f>
        <v>0</v>
      </c>
      <c r="V179" s="494">
        <f t="shared" ref="V179" si="145">IF(S179="Pass",0,1)</f>
        <v>0</v>
      </c>
    </row>
    <row r="180" spans="4:22" s="482" customFormat="1" ht="15" thickTop="1" x14ac:dyDescent="0.2">
      <c r="D180" s="495"/>
      <c r="G180" s="484"/>
      <c r="H180" s="484"/>
      <c r="I180" s="485"/>
      <c r="J180" s="485"/>
      <c r="K180" s="481"/>
      <c r="L180" s="481"/>
      <c r="M180" s="481"/>
      <c r="N180" s="481"/>
      <c r="O180" s="481"/>
      <c r="P180" s="485"/>
      <c r="Q180" s="485"/>
      <c r="S180" s="494"/>
      <c r="V180" s="494"/>
    </row>
    <row r="181" spans="4:22" s="482" customFormat="1" ht="15" x14ac:dyDescent="0.25">
      <c r="D181" s="492" t="s">
        <v>158</v>
      </c>
      <c r="E181" s="482" t="str">
        <f>'Balance Sheet'!$C$82</f>
        <v>Tangible assets</v>
      </c>
      <c r="F181" s="482" t="str">
        <f>'Balance Sheet'!$K$37</f>
        <v>2019 UY</v>
      </c>
      <c r="G181" s="484">
        <f>INDEX('Balance Sheet'!$B$7:$L$30,MATCH('Indirect validations'!E181,'Balance Sheet'!$C$7:$C$30,0),1)</f>
        <v>10</v>
      </c>
      <c r="H181" s="484" t="str">
        <f>HLOOKUP(F181,'Balance Sheet'!$B$7:$L$8,2,FALSE)</f>
        <v>G</v>
      </c>
      <c r="I181" s="485">
        <f>INDEX('Balance Sheet'!$B$7:$L$30,MATCH('Indirect validations'!G181,'Balance Sheet'!$B$7:$B$30,0),MATCH('Indirect validations'!H181,'Balance Sheet'!$B$8:$L$8,0))</f>
        <v>0</v>
      </c>
      <c r="J181" s="485">
        <f>INDEX('Balance Sheet'!$B$68:$L$91,MATCH('Indirect validations'!G181,'Balance Sheet'!$B$68:$B$91,0),MATCH('Indirect validations'!H181,'Balance Sheet'!$B$69:$L$69,0))</f>
        <v>0</v>
      </c>
      <c r="K181" s="481"/>
      <c r="L181" s="481"/>
      <c r="M181" s="481"/>
      <c r="N181" s="481"/>
      <c r="O181" s="481"/>
      <c r="P181" s="485"/>
      <c r="Q181" s="485"/>
      <c r="S181" s="494"/>
      <c r="V181" s="494"/>
    </row>
    <row r="182" spans="4:22" s="482" customFormat="1" ht="15" x14ac:dyDescent="0.25">
      <c r="D182" s="492" t="s">
        <v>158</v>
      </c>
      <c r="E182" s="482" t="str">
        <f>'Balance Sheet'!$C$83</f>
        <v>Cash at bank and in hand</v>
      </c>
      <c r="F182" s="482" t="str">
        <f>'Balance Sheet'!$K$37</f>
        <v>2019 UY</v>
      </c>
      <c r="G182" s="484">
        <f>INDEX('Balance Sheet'!$B$7:$L$30,MATCH('Indirect validations'!E182,'Balance Sheet'!$C$7:$C$30,0),1)</f>
        <v>11</v>
      </c>
      <c r="H182" s="484" t="str">
        <f>HLOOKUP(F182,'Balance Sheet'!$B$7:$L$8,2,FALSE)</f>
        <v>G</v>
      </c>
      <c r="I182" s="485">
        <f>INDEX('Balance Sheet'!$B$7:$L$30,MATCH('Indirect validations'!G182,'Balance Sheet'!$B$7:$B$30,0),MATCH('Indirect validations'!H182,'Balance Sheet'!$B$8:$L$8,0))</f>
        <v>0</v>
      </c>
      <c r="J182" s="485">
        <f>INDEX('Balance Sheet'!$B$68:$L$91,MATCH('Indirect validations'!G182,'Balance Sheet'!$B$68:$B$91,0),MATCH('Indirect validations'!H182,'Balance Sheet'!$B$69:$L$69,0))</f>
        <v>0</v>
      </c>
      <c r="K182" s="481"/>
      <c r="L182" s="481"/>
      <c r="M182" s="481"/>
      <c r="N182" s="481"/>
      <c r="O182" s="481"/>
      <c r="P182" s="485"/>
      <c r="Q182" s="485"/>
      <c r="S182" s="494"/>
      <c r="V182" s="494"/>
    </row>
    <row r="183" spans="4:22" s="482" customFormat="1" ht="15" x14ac:dyDescent="0.25">
      <c r="D183" s="492" t="s">
        <v>158</v>
      </c>
      <c r="E183" s="482" t="str">
        <f>'Balance Sheet'!$C$84</f>
        <v>Other</v>
      </c>
      <c r="F183" s="482" t="str">
        <f>'Balance Sheet'!$K$37</f>
        <v>2019 UY</v>
      </c>
      <c r="G183" s="484">
        <f>INDEX('Balance Sheet'!$B$7:$L$30,MATCH('Indirect validations'!E183,'Balance Sheet'!$C$7:$C$30,0),1)</f>
        <v>12</v>
      </c>
      <c r="H183" s="484" t="str">
        <f>HLOOKUP(F183,'Balance Sheet'!$B$7:$L$8,2,FALSE)</f>
        <v>G</v>
      </c>
      <c r="I183" s="485">
        <f>INDEX('Balance Sheet'!$B$7:$L$30,MATCH('Indirect validations'!G183,'Balance Sheet'!$B$7:$B$30,0),MATCH('Indirect validations'!H183,'Balance Sheet'!$B$8:$L$8,0))</f>
        <v>0</v>
      </c>
      <c r="J183" s="485">
        <f>INDEX('Balance Sheet'!$B$68:$L$91,MATCH('Indirect validations'!G183,'Balance Sheet'!$B$68:$B$91,0),MATCH('Indirect validations'!H183,'Balance Sheet'!$B$69:$L$69,0))</f>
        <v>0</v>
      </c>
      <c r="K183" s="481"/>
      <c r="L183" s="481"/>
      <c r="M183" s="481"/>
      <c r="N183" s="481"/>
      <c r="O183" s="481"/>
      <c r="P183" s="485"/>
      <c r="Q183" s="485"/>
      <c r="S183" s="494"/>
      <c r="V183" s="494"/>
    </row>
    <row r="184" spans="4:22" s="482" customFormat="1" ht="15.75" thickBot="1" x14ac:dyDescent="0.3">
      <c r="D184" s="495"/>
      <c r="E184" s="482" t="s">
        <v>164</v>
      </c>
      <c r="F184" s="482" t="str">
        <f>'Balance Sheet'!$K$37</f>
        <v>2019 UY</v>
      </c>
      <c r="G184" s="484"/>
      <c r="H184" s="484"/>
      <c r="I184" s="501">
        <f>SUM(I181:I183)</f>
        <v>0</v>
      </c>
      <c r="J184" s="501">
        <f>SUM(J181:J183)</f>
        <v>0</v>
      </c>
      <c r="K184" s="493" t="s">
        <v>19</v>
      </c>
      <c r="L184" s="481" t="str">
        <f>'Currency risk'!$C$112</f>
        <v>Other assets</v>
      </c>
      <c r="M184" s="481" t="str">
        <f>'Currency risk'!$L$107</f>
        <v>Total</v>
      </c>
      <c r="N184" s="481">
        <f>INDEX('Currency risk'!$B$106:$C$121,MATCH('Indirect validations'!L184,'Currency risk'!$C$106:$C$121,0),1)</f>
        <v>4</v>
      </c>
      <c r="O184" s="481" t="str">
        <f>HLOOKUP(M184,'Currency risk'!$B$107:$L$108,2,FALSE)</f>
        <v>BD</v>
      </c>
      <c r="P184" s="485">
        <f>INDEX('Currency risk'!$B$106:$L$121,MATCH('Indirect validations'!N184,'Currency risk'!$B$106:$B$121,0),MATCH('Indirect validations'!O184,'Currency risk'!$B$108:$L$108,0))</f>
        <v>0</v>
      </c>
      <c r="Q184" s="485">
        <f>INDEX('Currency risk'!$N$106:$X$121,MATCH('Indirect validations'!N184,'Currency risk'!$N$106:$N$121,0),MATCH('Indirect validations'!O184,'Currency risk'!$N$108:$X$108,0))</f>
        <v>0</v>
      </c>
      <c r="R184" s="482" t="str">
        <f t="shared" ref="R184" si="146">IF($T184="No",IF(I184=P184,"Pass","Fail"),IF(I184+P184=0,"Pass","Fail"))</f>
        <v>Pass</v>
      </c>
      <c r="S184" s="494" t="str">
        <f t="shared" ref="S184" si="147">IF($T184="No",IF(J184=Q184,"Pass","Fail"),IF(J184+Q184=0,"Pass","Fail"))</f>
        <v>Pass</v>
      </c>
      <c r="T184" s="482" t="s">
        <v>69</v>
      </c>
      <c r="U184" s="482">
        <f t="shared" ref="U184" si="148">IF(R184="Pass",0,1)</f>
        <v>0</v>
      </c>
      <c r="V184" s="494">
        <f t="shared" ref="V184" si="149">IF(S184="Pass",0,1)</f>
        <v>0</v>
      </c>
    </row>
    <row r="185" spans="4:22" s="482" customFormat="1" ht="15" thickTop="1" x14ac:dyDescent="0.2">
      <c r="D185" s="495"/>
      <c r="G185" s="484"/>
      <c r="H185" s="484"/>
      <c r="I185" s="485"/>
      <c r="J185" s="485"/>
      <c r="K185" s="481"/>
      <c r="L185" s="481"/>
      <c r="M185" s="481"/>
      <c r="N185" s="481"/>
      <c r="O185" s="481"/>
      <c r="P185" s="485"/>
      <c r="Q185" s="485"/>
      <c r="S185" s="494"/>
      <c r="V185" s="494"/>
    </row>
    <row r="186" spans="4:22" s="482" customFormat="1" ht="15" x14ac:dyDescent="0.25">
      <c r="D186" s="492" t="s">
        <v>158</v>
      </c>
      <c r="E186" s="482" t="str">
        <f>'Balance Sheet'!$C$82</f>
        <v>Tangible assets</v>
      </c>
      <c r="F186" s="482" t="str">
        <f>'Balance Sheet'!$L$37</f>
        <v>Total</v>
      </c>
      <c r="G186" s="484">
        <f>INDEX('Balance Sheet'!$B$7:$L$30,MATCH('Indirect validations'!E186,'Balance Sheet'!$C$7:$C$30,0),1)</f>
        <v>10</v>
      </c>
      <c r="H186" s="484" t="str">
        <f>HLOOKUP(F186,'Balance Sheet'!$B$7:$L$8,2,FALSE)</f>
        <v>H</v>
      </c>
      <c r="I186" s="485">
        <f>INDEX('Balance Sheet'!$B$7:$L$30,MATCH('Indirect validations'!G186,'Balance Sheet'!$B$7:$B$30,0),MATCH('Indirect validations'!H186,'Balance Sheet'!$B$8:$L$8,0))</f>
        <v>0</v>
      </c>
      <c r="J186" s="485">
        <f>INDEX('Balance Sheet'!$B$68:$L$91,MATCH('Indirect validations'!G186,'Balance Sheet'!$B$68:$B$91,0),MATCH('Indirect validations'!H186,'Balance Sheet'!$B$69:$L$69,0))</f>
        <v>0</v>
      </c>
      <c r="K186" s="481"/>
      <c r="L186" s="481"/>
      <c r="M186" s="481"/>
      <c r="N186" s="481"/>
      <c r="O186" s="481"/>
      <c r="P186" s="485"/>
      <c r="Q186" s="485"/>
      <c r="S186" s="494"/>
      <c r="V186" s="494"/>
    </row>
    <row r="187" spans="4:22" s="482" customFormat="1" ht="15" x14ac:dyDescent="0.25">
      <c r="D187" s="492" t="s">
        <v>158</v>
      </c>
      <c r="E187" s="482" t="str">
        <f>'Balance Sheet'!$C$83</f>
        <v>Cash at bank and in hand</v>
      </c>
      <c r="F187" s="482" t="str">
        <f>'Balance Sheet'!$L$37</f>
        <v>Total</v>
      </c>
      <c r="G187" s="484">
        <f>INDEX('Balance Sheet'!$B$7:$L$30,MATCH('Indirect validations'!E187,'Balance Sheet'!$C$7:$C$30,0),1)</f>
        <v>11</v>
      </c>
      <c r="H187" s="484" t="str">
        <f>HLOOKUP(F187,'Balance Sheet'!$B$7:$L$8,2,FALSE)</f>
        <v>H</v>
      </c>
      <c r="I187" s="485">
        <f>INDEX('Balance Sheet'!$B$7:$L$30,MATCH('Indirect validations'!G187,'Balance Sheet'!$B$7:$B$30,0),MATCH('Indirect validations'!H187,'Balance Sheet'!$B$8:$L$8,0))</f>
        <v>0</v>
      </c>
      <c r="J187" s="485">
        <f>INDEX('Balance Sheet'!$B$68:$L$91,MATCH('Indirect validations'!G187,'Balance Sheet'!$B$68:$B$91,0),MATCH('Indirect validations'!H187,'Balance Sheet'!$B$69:$L$69,0))</f>
        <v>0</v>
      </c>
      <c r="K187" s="481"/>
      <c r="L187" s="481"/>
      <c r="M187" s="481"/>
      <c r="N187" s="481"/>
      <c r="O187" s="481"/>
      <c r="P187" s="485"/>
      <c r="Q187" s="485"/>
      <c r="S187" s="494"/>
      <c r="V187" s="494"/>
    </row>
    <row r="188" spans="4:22" s="482" customFormat="1" ht="15" x14ac:dyDescent="0.25">
      <c r="D188" s="492" t="s">
        <v>158</v>
      </c>
      <c r="E188" s="482" t="str">
        <f>'Balance Sheet'!$C$84</f>
        <v>Other</v>
      </c>
      <c r="F188" s="482" t="str">
        <f>'Balance Sheet'!$L$37</f>
        <v>Total</v>
      </c>
      <c r="G188" s="484">
        <f>INDEX('Balance Sheet'!$B$7:$L$30,MATCH('Indirect validations'!E188,'Balance Sheet'!$C$7:$C$30,0),1)</f>
        <v>12</v>
      </c>
      <c r="H188" s="484" t="str">
        <f>HLOOKUP(F188,'Balance Sheet'!$B$7:$L$8,2,FALSE)</f>
        <v>H</v>
      </c>
      <c r="I188" s="485">
        <f>INDEX('Balance Sheet'!$B$7:$L$30,MATCH('Indirect validations'!G188,'Balance Sheet'!$B$7:$B$30,0),MATCH('Indirect validations'!H188,'Balance Sheet'!$B$8:$L$8,0))</f>
        <v>0</v>
      </c>
      <c r="J188" s="485">
        <f>INDEX('Balance Sheet'!$B$68:$L$91,MATCH('Indirect validations'!G188,'Balance Sheet'!$B$68:$B$91,0),MATCH('Indirect validations'!H188,'Balance Sheet'!$B$69:$L$69,0))</f>
        <v>0</v>
      </c>
      <c r="K188" s="481"/>
      <c r="L188" s="481"/>
      <c r="M188" s="481"/>
      <c r="N188" s="481"/>
      <c r="O188" s="481"/>
      <c r="P188" s="485"/>
      <c r="Q188" s="485"/>
      <c r="S188" s="494"/>
      <c r="V188" s="494"/>
    </row>
    <row r="189" spans="4:22" s="482" customFormat="1" ht="15.75" thickBot="1" x14ac:dyDescent="0.3">
      <c r="D189" s="495"/>
      <c r="E189" s="482" t="s">
        <v>164</v>
      </c>
      <c r="F189" s="482" t="str">
        <f>'Balance Sheet'!$L$37</f>
        <v>Total</v>
      </c>
      <c r="G189" s="484"/>
      <c r="H189" s="484"/>
      <c r="I189" s="501">
        <f>SUM(I186:I188)</f>
        <v>0</v>
      </c>
      <c r="J189" s="501">
        <f>SUM(J186:J188)</f>
        <v>0</v>
      </c>
      <c r="K189" s="493" t="s">
        <v>19</v>
      </c>
      <c r="L189" s="481" t="str">
        <f>'Currency risk'!$C$129</f>
        <v>Other assets</v>
      </c>
      <c r="M189" s="481" t="str">
        <f>'Currency risk'!$L$124</f>
        <v>Total</v>
      </c>
      <c r="N189" s="481">
        <f>INDEX('Currency risk'!$B$123:$C$138,MATCH('Indirect validations'!L189,'Currency risk'!$C$123:$C$138,0),1)</f>
        <v>4</v>
      </c>
      <c r="O189" s="481" t="str">
        <f>HLOOKUP(M189,'Currency risk'!$B$124:$L$125,2,FALSE)</f>
        <v>BL</v>
      </c>
      <c r="P189" s="485">
        <f>INDEX('Currency risk'!$B$123:$L$138,MATCH('Indirect validations'!N189,'Currency risk'!$B$123:$B$138,0),MATCH('Indirect validations'!O189,'Currency risk'!$B$125:$L$125,0))</f>
        <v>0</v>
      </c>
      <c r="Q189" s="485">
        <f>INDEX('Currency risk'!$N$123:$X$138,MATCH('Indirect validations'!N189,'Currency risk'!$N$123:$N$138,0),MATCH('Indirect validations'!O189,'Currency risk'!$N$125:$X$125,0))</f>
        <v>0</v>
      </c>
      <c r="R189" s="482" t="str">
        <f t="shared" ref="R189" si="150">IF($T189="No",IF(I189=P189,"Pass","Fail"),IF(I189+P189=0,"Pass","Fail"))</f>
        <v>Pass</v>
      </c>
      <c r="S189" s="494" t="str">
        <f t="shared" ref="S189" si="151">IF($T189="No",IF(J189=Q189,"Pass","Fail"),IF(J189+Q189=0,"Pass","Fail"))</f>
        <v>Pass</v>
      </c>
      <c r="T189" s="482" t="s">
        <v>69</v>
      </c>
      <c r="U189" s="482">
        <f t="shared" ref="U189" si="152">IF(R189="Pass",0,1)</f>
        <v>0</v>
      </c>
      <c r="V189" s="494">
        <f t="shared" ref="V189" si="153">IF(S189="Pass",0,1)</f>
        <v>0</v>
      </c>
    </row>
    <row r="190" spans="4:22" s="482" customFormat="1" ht="13.5" thickTop="1" x14ac:dyDescent="0.2">
      <c r="D190" s="495"/>
      <c r="G190" s="484"/>
      <c r="H190" s="484"/>
      <c r="I190" s="485"/>
      <c r="J190" s="485"/>
      <c r="N190" s="484"/>
      <c r="O190" s="484"/>
      <c r="P190" s="485"/>
      <c r="Q190" s="485"/>
      <c r="S190" s="494"/>
      <c r="V190" s="494"/>
    </row>
    <row r="191" spans="4:22" s="482" customFormat="1" ht="15" x14ac:dyDescent="0.25">
      <c r="D191" s="492" t="s">
        <v>158</v>
      </c>
      <c r="E191" s="482" t="str">
        <f>'Balance Sheet'!$C$25</f>
        <v>Accrued interest and rent</v>
      </c>
      <c r="F191" s="482" t="str">
        <f>'Balance Sheet'!$E$37</f>
        <v>2025 UY</v>
      </c>
      <c r="G191" s="484">
        <f>INDEX('Balance Sheet'!$B$7:$L$30,MATCH('Indirect validations'!E191,'Balance Sheet'!$C$7:$C$30,0),1)</f>
        <v>13</v>
      </c>
      <c r="H191" s="484" t="str">
        <f>HLOOKUP(F191,'Balance Sheet'!$B$7:$L$8,2,FALSE)</f>
        <v>A</v>
      </c>
      <c r="I191" s="485">
        <f>INDEX('Balance Sheet'!$B$7:$L$30,MATCH('Indirect validations'!G191,'Balance Sheet'!$B$7:$B$30,0),MATCH('Indirect validations'!H191,'Balance Sheet'!$B$8:$L$8,0))</f>
        <v>0</v>
      </c>
      <c r="J191" s="485">
        <f>INDEX('Balance Sheet'!$B$68:$L$91,MATCH('Indirect validations'!G191,'Balance Sheet'!$B$68:$B$91,0),MATCH('Indirect validations'!H191,'Balance Sheet'!$B$69:$L$69,0))</f>
        <v>0</v>
      </c>
      <c r="K191" s="481"/>
      <c r="L191" s="481"/>
      <c r="M191" s="481"/>
      <c r="N191" s="481"/>
      <c r="O191" s="481"/>
      <c r="P191" s="485"/>
      <c r="Q191" s="485"/>
      <c r="S191" s="494"/>
      <c r="V191" s="494"/>
    </row>
    <row r="192" spans="4:22" s="482" customFormat="1" ht="15" x14ac:dyDescent="0.25">
      <c r="D192" s="492" t="s">
        <v>158</v>
      </c>
      <c r="E192" s="482" t="str">
        <f>'Balance Sheet'!$C$26</f>
        <v>Deferred acquisition costs</v>
      </c>
      <c r="F192" s="482" t="str">
        <f>'Balance Sheet'!$E$37</f>
        <v>2025 UY</v>
      </c>
      <c r="G192" s="484">
        <f>INDEX('Balance Sheet'!$B$7:$L$30,MATCH('Indirect validations'!E192,'Balance Sheet'!$C$7:$C$30,0),1)</f>
        <v>14</v>
      </c>
      <c r="H192" s="484" t="str">
        <f>HLOOKUP(F192,'Balance Sheet'!$B$7:$L$8,2,FALSE)</f>
        <v>A</v>
      </c>
      <c r="I192" s="485">
        <f>INDEX('Balance Sheet'!$B$7:$L$30,MATCH('Indirect validations'!G192,'Balance Sheet'!$B$7:$B$30,0),MATCH('Indirect validations'!H192,'Balance Sheet'!$B$8:$L$8,0))</f>
        <v>0</v>
      </c>
      <c r="J192" s="485">
        <f>INDEX('Balance Sheet'!$B$68:$L$91,MATCH('Indirect validations'!G192,'Balance Sheet'!$B$68:$B$91,0),MATCH('Indirect validations'!H192,'Balance Sheet'!$B$69:$L$69,0))</f>
        <v>0</v>
      </c>
      <c r="N192" s="484"/>
      <c r="O192" s="484"/>
      <c r="P192" s="485"/>
      <c r="Q192" s="485"/>
      <c r="S192" s="494"/>
      <c r="V192" s="494"/>
    </row>
    <row r="193" spans="4:22" s="482" customFormat="1" ht="15" x14ac:dyDescent="0.25">
      <c r="D193" s="492" t="s">
        <v>158</v>
      </c>
      <c r="E193" s="482" t="str">
        <f>'Balance Sheet'!$C$27</f>
        <v>Other prepayments and accrued income</v>
      </c>
      <c r="F193" s="482" t="str">
        <f>'Balance Sheet'!$E$37</f>
        <v>2025 UY</v>
      </c>
      <c r="G193" s="484">
        <f>INDEX('Balance Sheet'!$B$7:$L$30,MATCH('Indirect validations'!E193,'Balance Sheet'!$C$7:$C$30,0),1)</f>
        <v>15</v>
      </c>
      <c r="H193" s="484" t="str">
        <f>HLOOKUP(F193,'Balance Sheet'!$B$7:$L$8,2,FALSE)</f>
        <v>A</v>
      </c>
      <c r="I193" s="485">
        <f>INDEX('Balance Sheet'!$B$7:$L$30,MATCH('Indirect validations'!G193,'Balance Sheet'!$B$7:$B$30,0),MATCH('Indirect validations'!H193,'Balance Sheet'!$B$8:$L$8,0))</f>
        <v>0</v>
      </c>
      <c r="J193" s="485">
        <f>INDEX('Balance Sheet'!$B$68:$L$91,MATCH('Indirect validations'!G193,'Balance Sheet'!$B$68:$B$91,0),MATCH('Indirect validations'!H193,'Balance Sheet'!$B$69:$L$69,0))</f>
        <v>0</v>
      </c>
      <c r="N193" s="484"/>
      <c r="O193" s="484"/>
      <c r="P193" s="485"/>
      <c r="Q193" s="485"/>
      <c r="S193" s="494"/>
      <c r="V193" s="494"/>
    </row>
    <row r="194" spans="4:22" s="482" customFormat="1" ht="15.75" thickBot="1" x14ac:dyDescent="0.3">
      <c r="D194" s="495"/>
      <c r="E194" s="482" t="s">
        <v>165</v>
      </c>
      <c r="F194" s="482" t="str">
        <f>'Balance Sheet'!$E$37</f>
        <v>2025 UY</v>
      </c>
      <c r="G194" s="484"/>
      <c r="H194" s="484"/>
      <c r="I194" s="501">
        <f>SUM(I191:I193)</f>
        <v>0</v>
      </c>
      <c r="J194" s="501">
        <f>SUM(J191:J193)</f>
        <v>0</v>
      </c>
      <c r="K194" s="493" t="s">
        <v>19</v>
      </c>
      <c r="L194" s="481" t="str">
        <f>'Currency risk'!$C$11</f>
        <v>Prepayments and accrued income</v>
      </c>
      <c r="M194" s="481" t="str">
        <f>'Currency risk'!$L$5</f>
        <v>Total</v>
      </c>
      <c r="N194" s="481">
        <f>INDEX('Currency risk'!$B$4:$C$19,MATCH('Indirect validations'!L194,'Currency risk'!$C$4:$C$19,0),1)</f>
        <v>5</v>
      </c>
      <c r="O194" s="481" t="str">
        <f>HLOOKUP(M194,'Currency risk'!$B$5:$L$6,2,FALSE)</f>
        <v>H</v>
      </c>
      <c r="P194" s="485">
        <f>INDEX('Currency risk'!$B$4:$L$19,MATCH('Indirect validations'!N194,'Currency risk'!$B$4:$B$19,0),MATCH('Indirect validations'!O194,'Currency risk'!$B$6:$L$6,0))</f>
        <v>0</v>
      </c>
      <c r="Q194" s="485">
        <f>INDEX('Currency risk'!$N$4:$X$19,MATCH('Indirect validations'!N194,'Currency risk'!$N$4:$N$19,0),MATCH('Indirect validations'!O194,'Currency risk'!$N$6:$X$6,0))</f>
        <v>0</v>
      </c>
      <c r="R194" s="482" t="str">
        <f t="shared" ref="R194" si="154">IF($T194="No",IF(I194=P194,"Pass","Fail"),IF(I194+P194=0,"Pass","Fail"))</f>
        <v>Pass</v>
      </c>
      <c r="S194" s="494" t="str">
        <f t="shared" ref="S194" si="155">IF($T194="No",IF(J194=Q194,"Pass","Fail"),IF(J194+Q194=0,"Pass","Fail"))</f>
        <v>Pass</v>
      </c>
      <c r="T194" s="482" t="s">
        <v>69</v>
      </c>
      <c r="U194" s="482">
        <f t="shared" ref="U194" si="156">IF(R194="Pass",0,1)</f>
        <v>0</v>
      </c>
      <c r="V194" s="494">
        <f t="shared" ref="V194" si="157">IF(S194="Pass",0,1)</f>
        <v>0</v>
      </c>
    </row>
    <row r="195" spans="4:22" s="482" customFormat="1" ht="13.5" thickTop="1" x14ac:dyDescent="0.2">
      <c r="D195" s="495"/>
      <c r="G195" s="484"/>
      <c r="H195" s="484"/>
      <c r="I195" s="485"/>
      <c r="J195" s="485"/>
      <c r="N195" s="484"/>
      <c r="O195" s="484"/>
      <c r="P195" s="485"/>
      <c r="Q195" s="485"/>
      <c r="S195" s="494"/>
      <c r="V195" s="494"/>
    </row>
    <row r="196" spans="4:22" s="482" customFormat="1" ht="15" x14ac:dyDescent="0.25">
      <c r="D196" s="492" t="s">
        <v>158</v>
      </c>
      <c r="E196" s="482" t="str">
        <f>'Balance Sheet'!$C$25</f>
        <v>Accrued interest and rent</v>
      </c>
      <c r="F196" s="482" t="str">
        <f>'Balance Sheet'!$F$37</f>
        <v>2024 UY</v>
      </c>
      <c r="G196" s="484">
        <f>INDEX('Balance Sheet'!$B$7:$L$30,MATCH('Indirect validations'!E196,'Balance Sheet'!$C$7:$C$30,0),1)</f>
        <v>13</v>
      </c>
      <c r="H196" s="484" t="str">
        <f>HLOOKUP(F196,'Balance Sheet'!$B$7:$L$8,2,FALSE)</f>
        <v>B</v>
      </c>
      <c r="I196" s="485">
        <f>INDEX('Balance Sheet'!$B$7:$L$30,MATCH('Indirect validations'!G196,'Balance Sheet'!$B$7:$B$30,0),MATCH('Indirect validations'!H196,'Balance Sheet'!$B$8:$L$8,0))</f>
        <v>0</v>
      </c>
      <c r="J196" s="485">
        <f>INDEX('Balance Sheet'!$B$68:$L$91,MATCH('Indirect validations'!G196,'Balance Sheet'!$B$68:$B$91,0),MATCH('Indirect validations'!H196,'Balance Sheet'!$B$69:$L$69,0))</f>
        <v>0</v>
      </c>
      <c r="N196" s="484"/>
      <c r="O196" s="484"/>
      <c r="P196" s="485"/>
      <c r="Q196" s="485"/>
      <c r="S196" s="494"/>
      <c r="V196" s="494"/>
    </row>
    <row r="197" spans="4:22" s="482" customFormat="1" ht="15" x14ac:dyDescent="0.25">
      <c r="D197" s="492" t="s">
        <v>158</v>
      </c>
      <c r="E197" s="482" t="str">
        <f>'Balance Sheet'!$C$26</f>
        <v>Deferred acquisition costs</v>
      </c>
      <c r="F197" s="482" t="str">
        <f>'Balance Sheet'!$F$37</f>
        <v>2024 UY</v>
      </c>
      <c r="G197" s="484">
        <f>INDEX('Balance Sheet'!$B$7:$L$30,MATCH('Indirect validations'!E197,'Balance Sheet'!$C$7:$C$30,0),1)</f>
        <v>14</v>
      </c>
      <c r="H197" s="484" t="str">
        <f>HLOOKUP(F197,'Balance Sheet'!$B$7:$L$8,2,FALSE)</f>
        <v>B</v>
      </c>
      <c r="I197" s="485">
        <f>INDEX('Balance Sheet'!$B$7:$L$30,MATCH('Indirect validations'!G197,'Balance Sheet'!$B$7:$B$30,0),MATCH('Indirect validations'!H197,'Balance Sheet'!$B$8:$L$8,0))</f>
        <v>0</v>
      </c>
      <c r="J197" s="485">
        <f>INDEX('Balance Sheet'!$B$68:$L$91,MATCH('Indirect validations'!G197,'Balance Sheet'!$B$68:$B$91,0),MATCH('Indirect validations'!H197,'Balance Sheet'!$B$69:$L$69,0))</f>
        <v>0</v>
      </c>
      <c r="N197" s="484"/>
      <c r="O197" s="484"/>
      <c r="P197" s="485"/>
      <c r="Q197" s="485"/>
      <c r="S197" s="494"/>
      <c r="V197" s="494"/>
    </row>
    <row r="198" spans="4:22" s="482" customFormat="1" ht="15" x14ac:dyDescent="0.25">
      <c r="D198" s="492" t="s">
        <v>158</v>
      </c>
      <c r="E198" s="482" t="str">
        <f>'Balance Sheet'!$C$27</f>
        <v>Other prepayments and accrued income</v>
      </c>
      <c r="F198" s="482" t="str">
        <f>'Balance Sheet'!$F$37</f>
        <v>2024 UY</v>
      </c>
      <c r="G198" s="484">
        <f>INDEX('Balance Sheet'!$B$7:$L$30,MATCH('Indirect validations'!E198,'Balance Sheet'!$C$7:$C$30,0),1)</f>
        <v>15</v>
      </c>
      <c r="H198" s="484" t="str">
        <f>HLOOKUP(F198,'Balance Sheet'!$B$7:$L$8,2,FALSE)</f>
        <v>B</v>
      </c>
      <c r="I198" s="485">
        <f>INDEX('Balance Sheet'!$B$7:$L$30,MATCH('Indirect validations'!G198,'Balance Sheet'!$B$7:$B$30,0),MATCH('Indirect validations'!H198,'Balance Sheet'!$B$8:$L$8,0))</f>
        <v>0</v>
      </c>
      <c r="J198" s="485">
        <f>INDEX('Balance Sheet'!$B$68:$L$91,MATCH('Indirect validations'!G198,'Balance Sheet'!$B$68:$B$91,0),MATCH('Indirect validations'!H198,'Balance Sheet'!$B$69:$L$69,0))</f>
        <v>0</v>
      </c>
      <c r="N198" s="484"/>
      <c r="O198" s="484"/>
      <c r="P198" s="485"/>
      <c r="Q198" s="485"/>
      <c r="S198" s="494"/>
      <c r="V198" s="494"/>
    </row>
    <row r="199" spans="4:22" s="482" customFormat="1" ht="15.75" thickBot="1" x14ac:dyDescent="0.3">
      <c r="D199" s="495"/>
      <c r="E199" s="482" t="s">
        <v>165</v>
      </c>
      <c r="F199" s="482" t="str">
        <f>'Balance Sheet'!$F$37</f>
        <v>2024 UY</v>
      </c>
      <c r="G199" s="484"/>
      <c r="H199" s="484"/>
      <c r="I199" s="501">
        <f>SUM(I196:I198)</f>
        <v>0</v>
      </c>
      <c r="J199" s="501">
        <f>SUM(J196:J198)</f>
        <v>0</v>
      </c>
      <c r="K199" s="493" t="s">
        <v>19</v>
      </c>
      <c r="L199" s="481" t="str">
        <f>'Currency risk'!$C$28</f>
        <v>Prepayments and accrued income</v>
      </c>
      <c r="M199" s="481" t="str">
        <f>'Currency risk'!$L$22</f>
        <v>Total</v>
      </c>
      <c r="N199" s="481">
        <f>INDEX('Currency risk'!$B$21:$C$36,MATCH('Indirect validations'!L199,'Currency risk'!$C$21:$C$36,0),1)</f>
        <v>5</v>
      </c>
      <c r="O199" s="481" t="str">
        <f>HLOOKUP(M199,'Currency risk'!$B$22:$L$23,2,FALSE)</f>
        <v>P</v>
      </c>
      <c r="P199" s="485">
        <f>INDEX('Currency risk'!$B$21:$L$36,MATCH('Indirect validations'!N199,'Currency risk'!$B$21:$B$36,0),MATCH('Indirect validations'!O199,'Currency risk'!$B$23:$L$23,0))</f>
        <v>0</v>
      </c>
      <c r="Q199" s="485">
        <f>INDEX('Currency risk'!$N$21:$X$36,MATCH('Indirect validations'!N199,'Currency risk'!$N$21:$N$36,0),MATCH('Indirect validations'!O199,'Currency risk'!$N$23:$X$23,0))</f>
        <v>0</v>
      </c>
      <c r="R199" s="482" t="str">
        <f t="shared" ref="R199" si="158">IF($T199="No",IF(I199=P199,"Pass","Fail"),IF(I199+P199=0,"Pass","Fail"))</f>
        <v>Pass</v>
      </c>
      <c r="S199" s="494" t="str">
        <f t="shared" ref="S199" si="159">IF($T199="No",IF(J199=Q199,"Pass","Fail"),IF(J199+Q199=0,"Pass","Fail"))</f>
        <v>Pass</v>
      </c>
      <c r="T199" s="482" t="s">
        <v>69</v>
      </c>
      <c r="U199" s="482">
        <f t="shared" ref="U199" si="160">IF(R199="Pass",0,1)</f>
        <v>0</v>
      </c>
      <c r="V199" s="494">
        <f t="shared" ref="V199" si="161">IF(S199="Pass",0,1)</f>
        <v>0</v>
      </c>
    </row>
    <row r="200" spans="4:22" s="482" customFormat="1" ht="13.5" thickTop="1" x14ac:dyDescent="0.2">
      <c r="D200" s="495"/>
      <c r="G200" s="484"/>
      <c r="H200" s="484"/>
      <c r="I200" s="485"/>
      <c r="J200" s="485"/>
      <c r="N200" s="484"/>
      <c r="O200" s="484"/>
      <c r="P200" s="485"/>
      <c r="Q200" s="485"/>
      <c r="S200" s="494"/>
      <c r="V200" s="494"/>
    </row>
    <row r="201" spans="4:22" s="482" customFormat="1" ht="15" x14ac:dyDescent="0.25">
      <c r="D201" s="492" t="s">
        <v>158</v>
      </c>
      <c r="E201" s="482" t="str">
        <f>'Balance Sheet'!$C$25</f>
        <v>Accrued interest and rent</v>
      </c>
      <c r="F201" s="482" t="str">
        <f>'Balance Sheet'!$G$37</f>
        <v>2023 UY</v>
      </c>
      <c r="G201" s="484">
        <f>INDEX('Balance Sheet'!$B$7:$L$30,MATCH('Indirect validations'!E201,'Balance Sheet'!$C$7:$C$30,0),1)</f>
        <v>13</v>
      </c>
      <c r="H201" s="484" t="str">
        <f>HLOOKUP(F201,'Balance Sheet'!$B$7:$L$8,2,FALSE)</f>
        <v>C</v>
      </c>
      <c r="I201" s="485">
        <f>INDEX('Balance Sheet'!$B$7:$L$30,MATCH('Indirect validations'!G201,'Balance Sheet'!$B$7:$B$30,0),MATCH('Indirect validations'!H201,'Balance Sheet'!$B$8:$L$8,0))</f>
        <v>0</v>
      </c>
      <c r="J201" s="485">
        <f>INDEX('Balance Sheet'!$B$68:$L$91,MATCH('Indirect validations'!G201,'Balance Sheet'!$B$68:$B$91,0),MATCH('Indirect validations'!H201,'Balance Sheet'!$B$69:$L$69,0))</f>
        <v>0</v>
      </c>
      <c r="N201" s="484"/>
      <c r="O201" s="484"/>
      <c r="P201" s="485"/>
      <c r="Q201" s="485"/>
      <c r="S201" s="494"/>
      <c r="V201" s="494"/>
    </row>
    <row r="202" spans="4:22" s="482" customFormat="1" ht="15" x14ac:dyDescent="0.25">
      <c r="D202" s="492" t="s">
        <v>158</v>
      </c>
      <c r="E202" s="482" t="str">
        <f>'Balance Sheet'!$C$26</f>
        <v>Deferred acquisition costs</v>
      </c>
      <c r="F202" s="482" t="str">
        <f>'Balance Sheet'!$G$37</f>
        <v>2023 UY</v>
      </c>
      <c r="G202" s="484">
        <f>INDEX('Balance Sheet'!$B$7:$L$30,MATCH('Indirect validations'!E202,'Balance Sheet'!$C$7:$C$30,0),1)</f>
        <v>14</v>
      </c>
      <c r="H202" s="484" t="str">
        <f>HLOOKUP(F202,'Balance Sheet'!$B$7:$L$8,2,FALSE)</f>
        <v>C</v>
      </c>
      <c r="I202" s="485">
        <f>INDEX('Balance Sheet'!$B$7:$L$30,MATCH('Indirect validations'!G202,'Balance Sheet'!$B$7:$B$30,0),MATCH('Indirect validations'!H202,'Balance Sheet'!$B$8:$L$8,0))</f>
        <v>0</v>
      </c>
      <c r="J202" s="485">
        <f>INDEX('Balance Sheet'!$B$68:$L$91,MATCH('Indirect validations'!G202,'Balance Sheet'!$B$68:$B$91,0),MATCH('Indirect validations'!H202,'Balance Sheet'!$B$69:$L$69,0))</f>
        <v>0</v>
      </c>
      <c r="N202" s="484"/>
      <c r="O202" s="484"/>
      <c r="P202" s="485"/>
      <c r="Q202" s="485"/>
      <c r="S202" s="494"/>
      <c r="V202" s="494"/>
    </row>
    <row r="203" spans="4:22" s="482" customFormat="1" ht="15" x14ac:dyDescent="0.25">
      <c r="D203" s="492" t="s">
        <v>158</v>
      </c>
      <c r="E203" s="482" t="str">
        <f>'Balance Sheet'!$C$27</f>
        <v>Other prepayments and accrued income</v>
      </c>
      <c r="F203" s="482" t="str">
        <f>'Balance Sheet'!$G$37</f>
        <v>2023 UY</v>
      </c>
      <c r="G203" s="484">
        <f>INDEX('Balance Sheet'!$B$7:$L$30,MATCH('Indirect validations'!E203,'Balance Sheet'!$C$7:$C$30,0),1)</f>
        <v>15</v>
      </c>
      <c r="H203" s="484" t="str">
        <f>HLOOKUP(F203,'Balance Sheet'!$B$7:$L$8,2,FALSE)</f>
        <v>C</v>
      </c>
      <c r="I203" s="485">
        <f>INDEX('Balance Sheet'!$B$7:$L$30,MATCH('Indirect validations'!G203,'Balance Sheet'!$B$7:$B$30,0),MATCH('Indirect validations'!H203,'Balance Sheet'!$B$8:$L$8,0))</f>
        <v>0</v>
      </c>
      <c r="J203" s="485">
        <f>INDEX('Balance Sheet'!$B$68:$L$91,MATCH('Indirect validations'!G203,'Balance Sheet'!$B$68:$B$91,0),MATCH('Indirect validations'!H203,'Balance Sheet'!$B$69:$L$69,0))</f>
        <v>0</v>
      </c>
      <c r="N203" s="484"/>
      <c r="O203" s="484"/>
      <c r="P203" s="485"/>
      <c r="Q203" s="485"/>
      <c r="S203" s="494"/>
      <c r="V203" s="494"/>
    </row>
    <row r="204" spans="4:22" s="482" customFormat="1" ht="15.75" thickBot="1" x14ac:dyDescent="0.3">
      <c r="D204" s="495"/>
      <c r="E204" s="482" t="s">
        <v>165</v>
      </c>
      <c r="F204" s="482" t="str">
        <f>'Balance Sheet'!$G$37</f>
        <v>2023 UY</v>
      </c>
      <c r="G204" s="484"/>
      <c r="H204" s="484"/>
      <c r="I204" s="501">
        <f>SUM(I201:I203)</f>
        <v>0</v>
      </c>
      <c r="J204" s="501">
        <f>SUM(J201:J203)</f>
        <v>0</v>
      </c>
      <c r="K204" s="493" t="s">
        <v>19</v>
      </c>
      <c r="L204" s="481" t="str">
        <f>'Currency risk'!$C$45</f>
        <v>Prepayments and accrued income</v>
      </c>
      <c r="M204" s="481" t="str">
        <f>'Currency risk'!$L$39</f>
        <v>Total</v>
      </c>
      <c r="N204" s="481">
        <f>INDEX('Currency risk'!$B$38:$C$53,MATCH('Indirect validations'!L204,'Currency risk'!$C$38:$C$53,0),1)</f>
        <v>5</v>
      </c>
      <c r="O204" s="481" t="str">
        <f>HLOOKUP(M204,'Currency risk'!$B$39:$L$40,2,FALSE)</f>
        <v>X</v>
      </c>
      <c r="P204" s="485">
        <f>INDEX('Currency risk'!$B$38:$L$53,MATCH('Indirect validations'!N204,'Currency risk'!$B$38:$B$53,0),MATCH('Indirect validations'!O204,'Currency risk'!$B$40:$L$40,0))</f>
        <v>0</v>
      </c>
      <c r="Q204" s="485">
        <f>INDEX('Currency risk'!$N$38:$X$53,MATCH('Indirect validations'!N204,'Currency risk'!$N$38:$N$53,0),MATCH('Indirect validations'!O204,'Currency risk'!$N$40:$X$40,0))</f>
        <v>0</v>
      </c>
      <c r="R204" s="482" t="str">
        <f t="shared" ref="R204" si="162">IF($T204="No",IF(I204=P204,"Pass","Fail"),IF(I204+P204=0,"Pass","Fail"))</f>
        <v>Pass</v>
      </c>
      <c r="S204" s="494" t="str">
        <f t="shared" ref="S204" si="163">IF($T204="No",IF(J204=Q204,"Pass","Fail"),IF(J204+Q204=0,"Pass","Fail"))</f>
        <v>Pass</v>
      </c>
      <c r="T204" s="482" t="s">
        <v>69</v>
      </c>
      <c r="U204" s="482">
        <f t="shared" ref="U204" si="164">IF(R204="Pass",0,1)</f>
        <v>0</v>
      </c>
      <c r="V204" s="494">
        <f t="shared" ref="V204" si="165">IF(S204="Pass",0,1)</f>
        <v>0</v>
      </c>
    </row>
    <row r="205" spans="4:22" s="482" customFormat="1" ht="15" thickTop="1" x14ac:dyDescent="0.2">
      <c r="D205" s="495"/>
      <c r="G205" s="484"/>
      <c r="H205" s="484"/>
      <c r="I205" s="485"/>
      <c r="J205" s="485"/>
      <c r="K205" s="481"/>
      <c r="L205" s="481"/>
      <c r="M205" s="481"/>
      <c r="N205" s="481"/>
      <c r="O205" s="481"/>
      <c r="P205" s="485"/>
      <c r="Q205" s="485"/>
      <c r="S205" s="494"/>
      <c r="V205" s="494"/>
    </row>
    <row r="206" spans="4:22" s="482" customFormat="1" ht="15" x14ac:dyDescent="0.25">
      <c r="D206" s="492" t="s">
        <v>158</v>
      </c>
      <c r="E206" s="482" t="str">
        <f>'Balance Sheet'!$C$25</f>
        <v>Accrued interest and rent</v>
      </c>
      <c r="F206" s="482" t="str">
        <f>'Balance Sheet'!$H$37</f>
        <v>2022 UY</v>
      </c>
      <c r="G206" s="484">
        <f>INDEX('Balance Sheet'!$B$7:$L$30,MATCH('Indirect validations'!E206,'Balance Sheet'!$C$7:$C$30,0),1)</f>
        <v>13</v>
      </c>
      <c r="H206" s="484" t="str">
        <f>HLOOKUP(F206,'Balance Sheet'!$B$7:$L$8,2,FALSE)</f>
        <v>D</v>
      </c>
      <c r="I206" s="485">
        <f>INDEX('Balance Sheet'!$B$7:$L$30,MATCH('Indirect validations'!G206,'Balance Sheet'!$B$7:$B$30,0),MATCH('Indirect validations'!H206,'Balance Sheet'!$B$8:$L$8,0))</f>
        <v>0</v>
      </c>
      <c r="J206" s="485">
        <f>INDEX('Balance Sheet'!$B$68:$L$91,MATCH('Indirect validations'!G206,'Balance Sheet'!$B$68:$B$91,0),MATCH('Indirect validations'!H206,'Balance Sheet'!$B$69:$L$69,0))</f>
        <v>0</v>
      </c>
      <c r="K206" s="481"/>
      <c r="L206" s="481"/>
      <c r="M206" s="481"/>
      <c r="N206" s="481"/>
      <c r="O206" s="481"/>
      <c r="P206" s="485"/>
      <c r="Q206" s="485"/>
      <c r="S206" s="494"/>
      <c r="V206" s="494"/>
    </row>
    <row r="207" spans="4:22" s="482" customFormat="1" ht="15" x14ac:dyDescent="0.25">
      <c r="D207" s="492" t="s">
        <v>158</v>
      </c>
      <c r="E207" s="482" t="str">
        <f>'Balance Sheet'!$C$26</f>
        <v>Deferred acquisition costs</v>
      </c>
      <c r="F207" s="482" t="str">
        <f>'Balance Sheet'!$H$37</f>
        <v>2022 UY</v>
      </c>
      <c r="G207" s="484">
        <f>INDEX('Balance Sheet'!$B$7:$L$30,MATCH('Indirect validations'!E207,'Balance Sheet'!$C$7:$C$30,0),1)</f>
        <v>14</v>
      </c>
      <c r="H207" s="484" t="str">
        <f>HLOOKUP(F207,'Balance Sheet'!$B$7:$L$8,2,FALSE)</f>
        <v>D</v>
      </c>
      <c r="I207" s="485">
        <f>INDEX('Balance Sheet'!$B$7:$L$30,MATCH('Indirect validations'!G207,'Balance Sheet'!$B$7:$B$30,0),MATCH('Indirect validations'!H207,'Balance Sheet'!$B$8:$L$8,0))</f>
        <v>0</v>
      </c>
      <c r="J207" s="485">
        <f>INDEX('Balance Sheet'!$B$68:$L$91,MATCH('Indirect validations'!G207,'Balance Sheet'!$B$68:$B$91,0),MATCH('Indirect validations'!H207,'Balance Sheet'!$B$69:$L$69,0))</f>
        <v>0</v>
      </c>
      <c r="K207" s="481"/>
      <c r="L207" s="481"/>
      <c r="M207" s="481"/>
      <c r="N207" s="481"/>
      <c r="O207" s="481"/>
      <c r="P207" s="485"/>
      <c r="Q207" s="485"/>
      <c r="S207" s="494"/>
      <c r="V207" s="494"/>
    </row>
    <row r="208" spans="4:22" s="482" customFormat="1" ht="15" x14ac:dyDescent="0.25">
      <c r="D208" s="492" t="s">
        <v>158</v>
      </c>
      <c r="E208" s="482" t="str">
        <f>'Balance Sheet'!$C$27</f>
        <v>Other prepayments and accrued income</v>
      </c>
      <c r="F208" s="482" t="str">
        <f>'Balance Sheet'!$H$37</f>
        <v>2022 UY</v>
      </c>
      <c r="G208" s="484">
        <f>INDEX('Balance Sheet'!$B$7:$L$30,MATCH('Indirect validations'!E208,'Balance Sheet'!$C$7:$C$30,0),1)</f>
        <v>15</v>
      </c>
      <c r="H208" s="484" t="str">
        <f>HLOOKUP(F208,'Balance Sheet'!$B$7:$L$8,2,FALSE)</f>
        <v>D</v>
      </c>
      <c r="I208" s="485">
        <f>INDEX('Balance Sheet'!$B$7:$L$30,MATCH('Indirect validations'!G208,'Balance Sheet'!$B$7:$B$30,0),MATCH('Indirect validations'!H208,'Balance Sheet'!$B$8:$L$8,0))</f>
        <v>0</v>
      </c>
      <c r="J208" s="485">
        <f>INDEX('Balance Sheet'!$B$68:$L$91,MATCH('Indirect validations'!G208,'Balance Sheet'!$B$68:$B$91,0),MATCH('Indirect validations'!H208,'Balance Sheet'!$B$69:$L$69,0))</f>
        <v>0</v>
      </c>
      <c r="K208" s="481"/>
      <c r="L208" s="481"/>
      <c r="M208" s="481"/>
      <c r="N208" s="481"/>
      <c r="O208" s="481"/>
      <c r="P208" s="485"/>
      <c r="Q208" s="485"/>
      <c r="S208" s="494"/>
      <c r="V208" s="494"/>
    </row>
    <row r="209" spans="4:22" s="482" customFormat="1" ht="15.75" thickBot="1" x14ac:dyDescent="0.3">
      <c r="D209" s="495"/>
      <c r="E209" s="482" t="s">
        <v>165</v>
      </c>
      <c r="F209" s="482" t="str">
        <f>'Balance Sheet'!$H$37</f>
        <v>2022 UY</v>
      </c>
      <c r="G209" s="484"/>
      <c r="H209" s="484"/>
      <c r="I209" s="501">
        <f>SUM(I206:I208)</f>
        <v>0</v>
      </c>
      <c r="J209" s="501">
        <f>SUM(J206:J208)</f>
        <v>0</v>
      </c>
      <c r="K209" s="493" t="s">
        <v>19</v>
      </c>
      <c r="L209" s="481" t="str">
        <f>'Currency risk'!$C$62</f>
        <v>Prepayments and accrued income</v>
      </c>
      <c r="M209" s="481" t="str">
        <f>'Currency risk'!$L$56</f>
        <v>Total</v>
      </c>
      <c r="N209" s="481">
        <f>INDEX('Currency risk'!$B$55:$C$70,MATCH('Indirect validations'!L209,'Currency risk'!$C$55:$C$70,0),1)</f>
        <v>5</v>
      </c>
      <c r="O209" s="481" t="str">
        <f>HLOOKUP(M209,'Currency risk'!$B$56:$L$57,2,FALSE)</f>
        <v>AF</v>
      </c>
      <c r="P209" s="485">
        <f>INDEX('Currency risk'!$B$55:$L$70,MATCH('Indirect validations'!N209,'Currency risk'!$B$55:$B$70,0),MATCH('Indirect validations'!O209,'Currency risk'!$B$57:$L$57,0))</f>
        <v>0</v>
      </c>
      <c r="Q209" s="485">
        <f>INDEX('Currency risk'!$N$55:$X$70,MATCH('Indirect validations'!N209,'Currency risk'!$N$55:$N$70,0),MATCH('Indirect validations'!O209,'Currency risk'!$N$57:$X$57,0))</f>
        <v>0</v>
      </c>
      <c r="R209" s="482" t="str">
        <f t="shared" ref="R209" si="166">IF($T209="No",IF(I209=P209,"Pass","Fail"),IF(I209+P209=0,"Pass","Fail"))</f>
        <v>Pass</v>
      </c>
      <c r="S209" s="494" t="str">
        <f t="shared" ref="S209" si="167">IF($T209="No",IF(J209=Q209,"Pass","Fail"),IF(J209+Q209=0,"Pass","Fail"))</f>
        <v>Pass</v>
      </c>
      <c r="T209" s="482" t="s">
        <v>69</v>
      </c>
      <c r="U209" s="482">
        <f t="shared" ref="U209" si="168">IF(R209="Pass",0,1)</f>
        <v>0</v>
      </c>
      <c r="V209" s="494">
        <f t="shared" ref="V209" si="169">IF(S209="Pass",0,1)</f>
        <v>0</v>
      </c>
    </row>
    <row r="210" spans="4:22" s="482" customFormat="1" ht="15" thickTop="1" x14ac:dyDescent="0.2">
      <c r="D210" s="495"/>
      <c r="G210" s="484"/>
      <c r="H210" s="484"/>
      <c r="I210" s="485"/>
      <c r="J210" s="485"/>
      <c r="K210" s="481"/>
      <c r="L210" s="481"/>
      <c r="M210" s="481"/>
      <c r="N210" s="481"/>
      <c r="O210" s="481"/>
      <c r="P210" s="485"/>
      <c r="Q210" s="485"/>
      <c r="S210" s="494"/>
      <c r="V210" s="494"/>
    </row>
    <row r="211" spans="4:22" s="482" customFormat="1" ht="15" x14ac:dyDescent="0.25">
      <c r="D211" s="492" t="s">
        <v>158</v>
      </c>
      <c r="E211" s="482" t="str">
        <f>'Balance Sheet'!$C$25</f>
        <v>Accrued interest and rent</v>
      </c>
      <c r="F211" s="482" t="str">
        <f>'Balance Sheet'!$I$37</f>
        <v>2021 UY</v>
      </c>
      <c r="G211" s="484">
        <f>INDEX('Balance Sheet'!$B$7:$L$30,MATCH('Indirect validations'!E211,'Balance Sheet'!$C$7:$C$30,0),1)</f>
        <v>13</v>
      </c>
      <c r="H211" s="484" t="str">
        <f>HLOOKUP(F211,'Balance Sheet'!$B$7:$L$8,2,FALSE)</f>
        <v>E</v>
      </c>
      <c r="I211" s="485">
        <f>INDEX('Balance Sheet'!$B$7:$L$30,MATCH('Indirect validations'!G211,'Balance Sheet'!$B$7:$B$30,0),MATCH('Indirect validations'!H211,'Balance Sheet'!$B$8:$L$8,0))</f>
        <v>0</v>
      </c>
      <c r="J211" s="485">
        <f>INDEX('Balance Sheet'!$B$68:$L$91,MATCH('Indirect validations'!G211,'Balance Sheet'!$B$68:$B$91,0),MATCH('Indirect validations'!H211,'Balance Sheet'!$B$69:$L$69,0))</f>
        <v>0</v>
      </c>
      <c r="K211" s="481"/>
      <c r="L211" s="481"/>
      <c r="M211" s="481"/>
      <c r="N211" s="481"/>
      <c r="O211" s="481"/>
      <c r="P211" s="485"/>
      <c r="Q211" s="485"/>
      <c r="S211" s="494"/>
      <c r="V211" s="494"/>
    </row>
    <row r="212" spans="4:22" s="482" customFormat="1" ht="15" x14ac:dyDescent="0.25">
      <c r="D212" s="492" t="s">
        <v>158</v>
      </c>
      <c r="E212" s="482" t="str">
        <f>'Balance Sheet'!$C$26</f>
        <v>Deferred acquisition costs</v>
      </c>
      <c r="F212" s="482" t="str">
        <f>'Balance Sheet'!$I$37</f>
        <v>2021 UY</v>
      </c>
      <c r="G212" s="484">
        <f>INDEX('Balance Sheet'!$B$7:$L$30,MATCH('Indirect validations'!E212,'Balance Sheet'!$C$7:$C$30,0),1)</f>
        <v>14</v>
      </c>
      <c r="H212" s="484" t="str">
        <f>HLOOKUP(F212,'Balance Sheet'!$B$7:$L$8,2,FALSE)</f>
        <v>E</v>
      </c>
      <c r="I212" s="485">
        <f>INDEX('Balance Sheet'!$B$7:$L$30,MATCH('Indirect validations'!G212,'Balance Sheet'!$B$7:$B$30,0),MATCH('Indirect validations'!H212,'Balance Sheet'!$B$8:$L$8,0))</f>
        <v>0</v>
      </c>
      <c r="J212" s="485">
        <f>INDEX('Balance Sheet'!$B$68:$L$91,MATCH('Indirect validations'!G212,'Balance Sheet'!$B$68:$B$91,0),MATCH('Indirect validations'!H212,'Balance Sheet'!$B$69:$L$69,0))</f>
        <v>0</v>
      </c>
      <c r="K212" s="481"/>
      <c r="L212" s="481"/>
      <c r="M212" s="481"/>
      <c r="N212" s="481"/>
      <c r="O212" s="481"/>
      <c r="P212" s="485"/>
      <c r="Q212" s="485"/>
      <c r="S212" s="494"/>
      <c r="V212" s="494"/>
    </row>
    <row r="213" spans="4:22" s="482" customFormat="1" ht="15" x14ac:dyDescent="0.25">
      <c r="D213" s="492" t="s">
        <v>158</v>
      </c>
      <c r="E213" s="482" t="str">
        <f>'Balance Sheet'!$C$27</f>
        <v>Other prepayments and accrued income</v>
      </c>
      <c r="F213" s="482" t="str">
        <f>'Balance Sheet'!$I$37</f>
        <v>2021 UY</v>
      </c>
      <c r="G213" s="484">
        <f>INDEX('Balance Sheet'!$B$7:$L$30,MATCH('Indirect validations'!E213,'Balance Sheet'!$C$7:$C$30,0),1)</f>
        <v>15</v>
      </c>
      <c r="H213" s="484" t="str">
        <f>HLOOKUP(F213,'Balance Sheet'!$B$7:$L$8,2,FALSE)</f>
        <v>E</v>
      </c>
      <c r="I213" s="485">
        <f>INDEX('Balance Sheet'!$B$7:$L$30,MATCH('Indirect validations'!G213,'Balance Sheet'!$B$7:$B$30,0),MATCH('Indirect validations'!H213,'Balance Sheet'!$B$8:$L$8,0))</f>
        <v>0</v>
      </c>
      <c r="J213" s="485">
        <f>INDEX('Balance Sheet'!$B$68:$L$91,MATCH('Indirect validations'!G213,'Balance Sheet'!$B$68:$B$91,0),MATCH('Indirect validations'!H213,'Balance Sheet'!$B$69:$L$69,0))</f>
        <v>0</v>
      </c>
      <c r="N213" s="484"/>
      <c r="O213" s="484"/>
      <c r="P213" s="485"/>
      <c r="Q213" s="485"/>
      <c r="S213" s="494"/>
      <c r="V213" s="494"/>
    </row>
    <row r="214" spans="4:22" s="482" customFormat="1" ht="15.75" thickBot="1" x14ac:dyDescent="0.3">
      <c r="D214" s="495"/>
      <c r="E214" s="482" t="s">
        <v>165</v>
      </c>
      <c r="F214" s="482" t="str">
        <f>'Balance Sheet'!$I$37</f>
        <v>2021 UY</v>
      </c>
      <c r="G214" s="484"/>
      <c r="H214" s="484"/>
      <c r="I214" s="501">
        <f>SUM(I211:I213)</f>
        <v>0</v>
      </c>
      <c r="J214" s="501">
        <f>SUM(J211:J213)</f>
        <v>0</v>
      </c>
      <c r="K214" s="493" t="s">
        <v>19</v>
      </c>
      <c r="L214" s="481" t="str">
        <f>'Currency risk'!$C$79</f>
        <v>Prepayments and accrued income</v>
      </c>
      <c r="M214" s="481" t="str">
        <f>'Currency risk'!$L$73</f>
        <v>Total</v>
      </c>
      <c r="N214" s="481">
        <f>INDEX('Currency risk'!$B$72:$C$87,MATCH('Indirect validations'!L214,'Currency risk'!$C$72:$C$87,0),1)</f>
        <v>5</v>
      </c>
      <c r="O214" s="481" t="str">
        <f>HLOOKUP(M214,'Currency risk'!$B$73:$L$74,2,FALSE)</f>
        <v>AN</v>
      </c>
      <c r="P214" s="485">
        <f>INDEX('Currency risk'!$B$72:$L$87,MATCH('Indirect validations'!N214,'Currency risk'!$B$72:$B$87,0),MATCH('Indirect validations'!O214,'Currency risk'!$B$74:$L$74,0))</f>
        <v>0</v>
      </c>
      <c r="Q214" s="485">
        <f>INDEX('Currency risk'!$N$72:$X$87,MATCH('Indirect validations'!N214,'Currency risk'!$N$72:$N$87,0),MATCH('Indirect validations'!O214,'Currency risk'!$N$74:$X$74,0))</f>
        <v>0</v>
      </c>
      <c r="R214" s="482" t="str">
        <f t="shared" ref="R214" si="170">IF($T214="No",IF(I214=P214,"Pass","Fail"),IF(I214+P214=0,"Pass","Fail"))</f>
        <v>Pass</v>
      </c>
      <c r="S214" s="494" t="str">
        <f t="shared" ref="S214" si="171">IF($T214="No",IF(J214=Q214,"Pass","Fail"),IF(J214+Q214=0,"Pass","Fail"))</f>
        <v>Pass</v>
      </c>
      <c r="T214" s="482" t="s">
        <v>69</v>
      </c>
      <c r="U214" s="482">
        <f t="shared" ref="U214" si="172">IF(R214="Pass",0,1)</f>
        <v>0</v>
      </c>
      <c r="V214" s="494">
        <f t="shared" ref="V214" si="173">IF(S214="Pass",0,1)</f>
        <v>0</v>
      </c>
    </row>
    <row r="215" spans="4:22" s="482" customFormat="1" ht="15" thickTop="1" x14ac:dyDescent="0.2">
      <c r="D215" s="495"/>
      <c r="G215" s="484"/>
      <c r="H215" s="484"/>
      <c r="I215" s="485"/>
      <c r="J215" s="485"/>
      <c r="K215" s="481"/>
      <c r="L215" s="481"/>
      <c r="M215" s="481"/>
      <c r="N215" s="481"/>
      <c r="O215" s="481"/>
      <c r="P215" s="485"/>
      <c r="Q215" s="485"/>
      <c r="S215" s="494"/>
      <c r="V215" s="494"/>
    </row>
    <row r="216" spans="4:22" s="482" customFormat="1" ht="15" x14ac:dyDescent="0.25">
      <c r="D216" s="492" t="s">
        <v>158</v>
      </c>
      <c r="E216" s="482" t="str">
        <f>'Balance Sheet'!$C$25</f>
        <v>Accrued interest and rent</v>
      </c>
      <c r="F216" s="482" t="str">
        <f>'Balance Sheet'!$J$37</f>
        <v>2020 UY</v>
      </c>
      <c r="G216" s="484">
        <f>INDEX('Balance Sheet'!$B$7:$L$30,MATCH('Indirect validations'!E216,'Balance Sheet'!$C$7:$C$30,0),1)</f>
        <v>13</v>
      </c>
      <c r="H216" s="484" t="str">
        <f>HLOOKUP(F216,'Balance Sheet'!$B$7:$L$8,2,FALSE)</f>
        <v>F</v>
      </c>
      <c r="I216" s="485">
        <f>INDEX('Balance Sheet'!$B$7:$L$30,MATCH('Indirect validations'!G216,'Balance Sheet'!$B$7:$B$30,0),MATCH('Indirect validations'!H216,'Balance Sheet'!$B$8:$L$8,0))</f>
        <v>0</v>
      </c>
      <c r="J216" s="485">
        <f>INDEX('Balance Sheet'!$B$68:$L$91,MATCH('Indirect validations'!G216,'Balance Sheet'!$B$68:$B$91,0),MATCH('Indirect validations'!H216,'Balance Sheet'!$B$69:$L$69,0))</f>
        <v>0</v>
      </c>
      <c r="K216" s="481"/>
      <c r="L216" s="481"/>
      <c r="M216" s="481"/>
      <c r="N216" s="481"/>
      <c r="O216" s="481"/>
      <c r="P216" s="485"/>
      <c r="Q216" s="485"/>
      <c r="S216" s="494"/>
      <c r="V216" s="494"/>
    </row>
    <row r="217" spans="4:22" s="482" customFormat="1" ht="15" x14ac:dyDescent="0.25">
      <c r="D217" s="492" t="s">
        <v>158</v>
      </c>
      <c r="E217" s="482" t="str">
        <f>'Balance Sheet'!$C$26</f>
        <v>Deferred acquisition costs</v>
      </c>
      <c r="F217" s="482" t="str">
        <f>'Balance Sheet'!$J$37</f>
        <v>2020 UY</v>
      </c>
      <c r="G217" s="484">
        <f>INDEX('Balance Sheet'!$B$7:$L$30,MATCH('Indirect validations'!E217,'Balance Sheet'!$C$7:$C$30,0),1)</f>
        <v>14</v>
      </c>
      <c r="H217" s="484" t="str">
        <f>HLOOKUP(F217,'Balance Sheet'!$B$7:$L$8,2,FALSE)</f>
        <v>F</v>
      </c>
      <c r="I217" s="485">
        <f>INDEX('Balance Sheet'!$B$7:$L$30,MATCH('Indirect validations'!G217,'Balance Sheet'!$B$7:$B$30,0),MATCH('Indirect validations'!H217,'Balance Sheet'!$B$8:$L$8,0))</f>
        <v>0</v>
      </c>
      <c r="J217" s="485">
        <f>INDEX('Balance Sheet'!$B$68:$L$91,MATCH('Indirect validations'!G217,'Balance Sheet'!$B$68:$B$91,0),MATCH('Indirect validations'!H217,'Balance Sheet'!$B$69:$L$69,0))</f>
        <v>0</v>
      </c>
      <c r="K217" s="481"/>
      <c r="L217" s="481"/>
      <c r="M217" s="481"/>
      <c r="N217" s="481"/>
      <c r="O217" s="481"/>
      <c r="P217" s="485"/>
      <c r="Q217" s="485"/>
      <c r="S217" s="494"/>
      <c r="V217" s="494"/>
    </row>
    <row r="218" spans="4:22" s="482" customFormat="1" ht="15" x14ac:dyDescent="0.25">
      <c r="D218" s="492" t="s">
        <v>158</v>
      </c>
      <c r="E218" s="482" t="str">
        <f>'Balance Sheet'!$C$27</f>
        <v>Other prepayments and accrued income</v>
      </c>
      <c r="F218" s="482" t="str">
        <f>'Balance Sheet'!$J$37</f>
        <v>2020 UY</v>
      </c>
      <c r="G218" s="484">
        <f>INDEX('Balance Sheet'!$B$7:$L$30,MATCH('Indirect validations'!E218,'Balance Sheet'!$C$7:$C$30,0),1)</f>
        <v>15</v>
      </c>
      <c r="H218" s="484" t="str">
        <f>HLOOKUP(F218,'Balance Sheet'!$B$7:$L$8,2,FALSE)</f>
        <v>F</v>
      </c>
      <c r="I218" s="485">
        <f>INDEX('Balance Sheet'!$B$7:$L$30,MATCH('Indirect validations'!G218,'Balance Sheet'!$B$7:$B$30,0),MATCH('Indirect validations'!H218,'Balance Sheet'!$B$8:$L$8,0))</f>
        <v>0</v>
      </c>
      <c r="J218" s="485">
        <f>INDEX('Balance Sheet'!$B$68:$L$91,MATCH('Indirect validations'!G218,'Balance Sheet'!$B$68:$B$91,0),MATCH('Indirect validations'!H218,'Balance Sheet'!$B$69:$L$69,0))</f>
        <v>0</v>
      </c>
      <c r="K218" s="481"/>
      <c r="L218" s="481"/>
      <c r="M218" s="481"/>
      <c r="N218" s="481"/>
      <c r="O218" s="481"/>
      <c r="P218" s="485"/>
      <c r="Q218" s="485"/>
      <c r="S218" s="494"/>
      <c r="V218" s="494"/>
    </row>
    <row r="219" spans="4:22" s="482" customFormat="1" ht="15.75" thickBot="1" x14ac:dyDescent="0.3">
      <c r="D219" s="495"/>
      <c r="E219" s="482" t="s">
        <v>165</v>
      </c>
      <c r="F219" s="482" t="str">
        <f>'Balance Sheet'!$J$37</f>
        <v>2020 UY</v>
      </c>
      <c r="G219" s="484"/>
      <c r="H219" s="484"/>
      <c r="I219" s="501">
        <f>SUM(I216:I218)</f>
        <v>0</v>
      </c>
      <c r="J219" s="501">
        <f>SUM(J216:J218)</f>
        <v>0</v>
      </c>
      <c r="K219" s="493" t="s">
        <v>19</v>
      </c>
      <c r="L219" s="481" t="str">
        <f>'Currency risk'!$C$96</f>
        <v>Prepayments and accrued income</v>
      </c>
      <c r="M219" s="481" t="str">
        <f>'Currency risk'!$L$90</f>
        <v>Total</v>
      </c>
      <c r="N219" s="481">
        <f>INDEX('Currency risk'!$B$89:$C$104,MATCH('Indirect validations'!L219,'Currency risk'!$C$89:$C$104,0),1)</f>
        <v>5</v>
      </c>
      <c r="O219" s="481" t="str">
        <f>HLOOKUP(M219,'Currency risk'!$B$90:$L$91,2,FALSE)</f>
        <v>AV</v>
      </c>
      <c r="P219" s="485">
        <f>INDEX('Currency risk'!$B$89:$L$104,MATCH('Indirect validations'!N219,'Currency risk'!$B$89:$B$104,0),MATCH('Indirect validations'!O219,'Currency risk'!$B$91:$L$91,0))</f>
        <v>0</v>
      </c>
      <c r="Q219" s="485">
        <f>INDEX('Currency risk'!$N$89:$X$104,MATCH('Indirect validations'!N219,'Currency risk'!$N$89:$N$104,0),MATCH('Indirect validations'!O219,'Currency risk'!$N$91:$X$91,0))</f>
        <v>0</v>
      </c>
      <c r="R219" s="482" t="str">
        <f t="shared" ref="R219" si="174">IF($T219="No",IF(I219=P219,"Pass","Fail"),IF(I219+P219=0,"Pass","Fail"))</f>
        <v>Pass</v>
      </c>
      <c r="S219" s="494" t="str">
        <f t="shared" ref="S219" si="175">IF($T219="No",IF(J219=Q219,"Pass","Fail"),IF(J219+Q219=0,"Pass","Fail"))</f>
        <v>Pass</v>
      </c>
      <c r="T219" s="482" t="s">
        <v>69</v>
      </c>
      <c r="U219" s="482">
        <f t="shared" ref="U219" si="176">IF(R219="Pass",0,1)</f>
        <v>0</v>
      </c>
      <c r="V219" s="494">
        <f t="shared" ref="V219" si="177">IF(S219="Pass",0,1)</f>
        <v>0</v>
      </c>
    </row>
    <row r="220" spans="4:22" s="482" customFormat="1" ht="15" thickTop="1" x14ac:dyDescent="0.2">
      <c r="D220" s="495"/>
      <c r="G220" s="484"/>
      <c r="H220" s="484"/>
      <c r="I220" s="485"/>
      <c r="J220" s="485"/>
      <c r="K220" s="481"/>
      <c r="L220" s="481"/>
      <c r="M220" s="481"/>
      <c r="N220" s="481"/>
      <c r="O220" s="481"/>
      <c r="P220" s="485"/>
      <c r="Q220" s="485"/>
      <c r="S220" s="494"/>
      <c r="V220" s="494"/>
    </row>
    <row r="221" spans="4:22" s="482" customFormat="1" ht="15" x14ac:dyDescent="0.25">
      <c r="D221" s="492" t="s">
        <v>158</v>
      </c>
      <c r="E221" s="482" t="str">
        <f>'Balance Sheet'!$C$25</f>
        <v>Accrued interest and rent</v>
      </c>
      <c r="F221" s="482" t="str">
        <f>'Balance Sheet'!$K$37</f>
        <v>2019 UY</v>
      </c>
      <c r="G221" s="484">
        <f>INDEX('Balance Sheet'!$B$7:$L$30,MATCH('Indirect validations'!E221,'Balance Sheet'!$C$7:$C$30,0),1)</f>
        <v>13</v>
      </c>
      <c r="H221" s="484" t="str">
        <f>HLOOKUP(F221,'Balance Sheet'!$B$7:$L$8,2,FALSE)</f>
        <v>G</v>
      </c>
      <c r="I221" s="485">
        <f>INDEX('Balance Sheet'!$B$7:$L$30,MATCH('Indirect validations'!G221,'Balance Sheet'!$B$7:$B$30,0),MATCH('Indirect validations'!H221,'Balance Sheet'!$B$8:$L$8,0))</f>
        <v>0</v>
      </c>
      <c r="J221" s="485">
        <f>INDEX('Balance Sheet'!$B$68:$L$91,MATCH('Indirect validations'!G221,'Balance Sheet'!$B$68:$B$91,0),MATCH('Indirect validations'!H221,'Balance Sheet'!$B$69:$L$69,0))</f>
        <v>0</v>
      </c>
      <c r="K221" s="481"/>
      <c r="L221" s="481"/>
      <c r="M221" s="481"/>
      <c r="N221" s="481"/>
      <c r="O221" s="481"/>
      <c r="P221" s="485"/>
      <c r="Q221" s="485"/>
      <c r="S221" s="494"/>
      <c r="V221" s="494"/>
    </row>
    <row r="222" spans="4:22" s="482" customFormat="1" ht="15" x14ac:dyDescent="0.25">
      <c r="D222" s="492" t="s">
        <v>158</v>
      </c>
      <c r="E222" s="482" t="str">
        <f>'Balance Sheet'!$C$26</f>
        <v>Deferred acquisition costs</v>
      </c>
      <c r="F222" s="482" t="str">
        <f>'Balance Sheet'!$K$37</f>
        <v>2019 UY</v>
      </c>
      <c r="G222" s="484">
        <f>INDEX('Balance Sheet'!$B$7:$L$30,MATCH('Indirect validations'!E222,'Balance Sheet'!$C$7:$C$30,0),1)</f>
        <v>14</v>
      </c>
      <c r="H222" s="484" t="str">
        <f>HLOOKUP(F222,'Balance Sheet'!$B$7:$L$8,2,FALSE)</f>
        <v>G</v>
      </c>
      <c r="I222" s="485">
        <f>INDEX('Balance Sheet'!$B$7:$L$30,MATCH('Indirect validations'!G222,'Balance Sheet'!$B$7:$B$30,0),MATCH('Indirect validations'!H222,'Balance Sheet'!$B$8:$L$8,0))</f>
        <v>0</v>
      </c>
      <c r="J222" s="485">
        <f>INDEX('Balance Sheet'!$B$68:$L$91,MATCH('Indirect validations'!G222,'Balance Sheet'!$B$68:$B$91,0),MATCH('Indirect validations'!H222,'Balance Sheet'!$B$69:$L$69,0))</f>
        <v>0</v>
      </c>
      <c r="K222" s="481"/>
      <c r="L222" s="481"/>
      <c r="M222" s="481"/>
      <c r="N222" s="481"/>
      <c r="O222" s="481"/>
      <c r="P222" s="485"/>
      <c r="Q222" s="485"/>
      <c r="S222" s="494"/>
      <c r="V222" s="494"/>
    </row>
    <row r="223" spans="4:22" s="482" customFormat="1" ht="15" x14ac:dyDescent="0.25">
      <c r="D223" s="492" t="s">
        <v>158</v>
      </c>
      <c r="E223" s="482" t="str">
        <f>'Balance Sheet'!$C$27</f>
        <v>Other prepayments and accrued income</v>
      </c>
      <c r="F223" s="482" t="str">
        <f>'Balance Sheet'!$K$37</f>
        <v>2019 UY</v>
      </c>
      <c r="G223" s="484">
        <f>INDEX('Balance Sheet'!$B$7:$L$30,MATCH('Indirect validations'!E223,'Balance Sheet'!$C$7:$C$30,0),1)</f>
        <v>15</v>
      </c>
      <c r="H223" s="484" t="str">
        <f>HLOOKUP(F223,'Balance Sheet'!$B$7:$L$8,2,FALSE)</f>
        <v>G</v>
      </c>
      <c r="I223" s="485">
        <f>INDEX('Balance Sheet'!$B$7:$L$30,MATCH('Indirect validations'!G223,'Balance Sheet'!$B$7:$B$30,0),MATCH('Indirect validations'!H223,'Balance Sheet'!$B$8:$L$8,0))</f>
        <v>0</v>
      </c>
      <c r="J223" s="485">
        <f>INDEX('Balance Sheet'!$B$68:$L$91,MATCH('Indirect validations'!G223,'Balance Sheet'!$B$68:$B$91,0),MATCH('Indirect validations'!H223,'Balance Sheet'!$B$69:$L$69,0))</f>
        <v>0</v>
      </c>
      <c r="K223" s="481"/>
      <c r="L223" s="481"/>
      <c r="M223" s="481"/>
      <c r="N223" s="481"/>
      <c r="O223" s="481"/>
      <c r="P223" s="485"/>
      <c r="Q223" s="485"/>
      <c r="S223" s="494"/>
      <c r="V223" s="494"/>
    </row>
    <row r="224" spans="4:22" s="482" customFormat="1" ht="15.75" thickBot="1" x14ac:dyDescent="0.3">
      <c r="D224" s="495"/>
      <c r="E224" s="482" t="s">
        <v>165</v>
      </c>
      <c r="F224" s="482" t="str">
        <f>'Balance Sheet'!$K$37</f>
        <v>2019 UY</v>
      </c>
      <c r="G224" s="484"/>
      <c r="H224" s="484"/>
      <c r="I224" s="501">
        <f>SUM(I221:I223)</f>
        <v>0</v>
      </c>
      <c r="J224" s="501">
        <f>SUM(J221:J223)</f>
        <v>0</v>
      </c>
      <c r="K224" s="493" t="s">
        <v>19</v>
      </c>
      <c r="L224" s="481" t="str">
        <f>'Currency risk'!$C$113</f>
        <v>Prepayments and accrued income</v>
      </c>
      <c r="M224" s="481" t="str">
        <f>'Currency risk'!$L$107</f>
        <v>Total</v>
      </c>
      <c r="N224" s="481">
        <f>INDEX('Currency risk'!$B$106:$C$121,MATCH('Indirect validations'!L224,'Currency risk'!$C$106:$C$121,0),1)</f>
        <v>5</v>
      </c>
      <c r="O224" s="481" t="str">
        <f>HLOOKUP(M224,'Currency risk'!$B$107:$L$108,2,FALSE)</f>
        <v>BD</v>
      </c>
      <c r="P224" s="485">
        <f>INDEX('Currency risk'!$B$106:$L$121,MATCH('Indirect validations'!N224,'Currency risk'!$B$106:$B$121,0),MATCH('Indirect validations'!O224,'Currency risk'!$B$108:$L$108,0))</f>
        <v>0</v>
      </c>
      <c r="Q224" s="485">
        <f>INDEX('Currency risk'!$N$106:$X$121,MATCH('Indirect validations'!N224,'Currency risk'!$N$106:$N$121,0),MATCH('Indirect validations'!O224,'Currency risk'!$N$108:$X$108,0))</f>
        <v>0</v>
      </c>
      <c r="R224" s="482" t="str">
        <f t="shared" ref="R224" si="178">IF($T224="No",IF(I224=P224,"Pass","Fail"),IF(I224+P224=0,"Pass","Fail"))</f>
        <v>Pass</v>
      </c>
      <c r="S224" s="494" t="str">
        <f t="shared" ref="S224" si="179">IF($T224="No",IF(J224=Q224,"Pass","Fail"),IF(J224+Q224=0,"Pass","Fail"))</f>
        <v>Pass</v>
      </c>
      <c r="T224" s="482" t="s">
        <v>69</v>
      </c>
      <c r="U224" s="482">
        <f t="shared" ref="U224" si="180">IF(R224="Pass",0,1)</f>
        <v>0</v>
      </c>
      <c r="V224" s="494">
        <f t="shared" ref="V224" si="181">IF(S224="Pass",0,1)</f>
        <v>0</v>
      </c>
    </row>
    <row r="225" spans="4:22" s="482" customFormat="1" ht="15" thickTop="1" x14ac:dyDescent="0.2">
      <c r="D225" s="495"/>
      <c r="G225" s="484"/>
      <c r="H225" s="484"/>
      <c r="I225" s="485"/>
      <c r="J225" s="485"/>
      <c r="K225" s="481"/>
      <c r="L225" s="481"/>
      <c r="M225" s="481"/>
      <c r="N225" s="481"/>
      <c r="O225" s="481"/>
      <c r="P225" s="485"/>
      <c r="Q225" s="485"/>
      <c r="S225" s="494"/>
      <c r="V225" s="494"/>
    </row>
    <row r="226" spans="4:22" s="482" customFormat="1" ht="15" x14ac:dyDescent="0.25">
      <c r="D226" s="492" t="s">
        <v>158</v>
      </c>
      <c r="E226" s="482" t="str">
        <f>'Balance Sheet'!$C$25</f>
        <v>Accrued interest and rent</v>
      </c>
      <c r="F226" s="482" t="str">
        <f>'Balance Sheet'!$L$37</f>
        <v>Total</v>
      </c>
      <c r="G226" s="484">
        <f>INDEX('Balance Sheet'!$B$7:$L$30,MATCH('Indirect validations'!E226,'Balance Sheet'!$C$7:$C$30,0),1)</f>
        <v>13</v>
      </c>
      <c r="H226" s="484" t="str">
        <f>HLOOKUP(F226,'Balance Sheet'!$B$7:$L$8,2,FALSE)</f>
        <v>H</v>
      </c>
      <c r="I226" s="485">
        <f>INDEX('Balance Sheet'!$B$7:$L$30,MATCH('Indirect validations'!G226,'Balance Sheet'!$B$7:$B$30,0),MATCH('Indirect validations'!H226,'Balance Sheet'!$B$8:$L$8,0))</f>
        <v>0</v>
      </c>
      <c r="J226" s="485">
        <f>INDEX('Balance Sheet'!$B$68:$L$91,MATCH('Indirect validations'!G226,'Balance Sheet'!$B$68:$B$91,0),MATCH('Indirect validations'!H226,'Balance Sheet'!$B$69:$L$69,0))</f>
        <v>0</v>
      </c>
      <c r="K226" s="481"/>
      <c r="L226" s="481"/>
      <c r="M226" s="481"/>
      <c r="N226" s="481"/>
      <c r="O226" s="481"/>
      <c r="P226" s="485"/>
      <c r="Q226" s="485"/>
      <c r="S226" s="494"/>
      <c r="V226" s="494"/>
    </row>
    <row r="227" spans="4:22" s="482" customFormat="1" ht="15" x14ac:dyDescent="0.25">
      <c r="D227" s="492" t="s">
        <v>158</v>
      </c>
      <c r="E227" s="482" t="str">
        <f>'Balance Sheet'!$C$26</f>
        <v>Deferred acquisition costs</v>
      </c>
      <c r="F227" s="482" t="str">
        <f>'Balance Sheet'!$L$37</f>
        <v>Total</v>
      </c>
      <c r="G227" s="484">
        <f>INDEX('Balance Sheet'!$B$7:$L$30,MATCH('Indirect validations'!E227,'Balance Sheet'!$C$7:$C$30,0),1)</f>
        <v>14</v>
      </c>
      <c r="H227" s="484" t="str">
        <f>HLOOKUP(F227,'Balance Sheet'!$B$7:$L$8,2,FALSE)</f>
        <v>H</v>
      </c>
      <c r="I227" s="485">
        <f>INDEX('Balance Sheet'!$B$7:$L$30,MATCH('Indirect validations'!G227,'Balance Sheet'!$B$7:$B$30,0),MATCH('Indirect validations'!H227,'Balance Sheet'!$B$8:$L$8,0))</f>
        <v>0</v>
      </c>
      <c r="J227" s="485">
        <f>INDEX('Balance Sheet'!$B$68:$L$91,MATCH('Indirect validations'!G227,'Balance Sheet'!$B$68:$B$91,0),MATCH('Indirect validations'!H227,'Balance Sheet'!$B$69:$L$69,0))</f>
        <v>0</v>
      </c>
      <c r="K227" s="481"/>
      <c r="L227" s="481"/>
      <c r="M227" s="481"/>
      <c r="N227" s="481"/>
      <c r="O227" s="481"/>
      <c r="P227" s="485"/>
      <c r="Q227" s="485"/>
      <c r="S227" s="494"/>
      <c r="V227" s="494"/>
    </row>
    <row r="228" spans="4:22" s="482" customFormat="1" ht="15" x14ac:dyDescent="0.25">
      <c r="D228" s="492" t="s">
        <v>158</v>
      </c>
      <c r="E228" s="482" t="str">
        <f>'Balance Sheet'!$C$27</f>
        <v>Other prepayments and accrued income</v>
      </c>
      <c r="F228" s="482" t="str">
        <f>'Balance Sheet'!$L$37</f>
        <v>Total</v>
      </c>
      <c r="G228" s="484">
        <f>INDEX('Balance Sheet'!$B$7:$L$30,MATCH('Indirect validations'!E228,'Balance Sheet'!$C$7:$C$30,0),1)</f>
        <v>15</v>
      </c>
      <c r="H228" s="484" t="str">
        <f>HLOOKUP(F228,'Balance Sheet'!$B$7:$L$8,2,FALSE)</f>
        <v>H</v>
      </c>
      <c r="I228" s="485">
        <f>INDEX('Balance Sheet'!$B$7:$L$30,MATCH('Indirect validations'!G228,'Balance Sheet'!$B$7:$B$30,0),MATCH('Indirect validations'!H228,'Balance Sheet'!$B$8:$L$8,0))</f>
        <v>0</v>
      </c>
      <c r="J228" s="485">
        <f>INDEX('Balance Sheet'!$B$68:$L$91,MATCH('Indirect validations'!G228,'Balance Sheet'!$B$68:$B$91,0),MATCH('Indirect validations'!H228,'Balance Sheet'!$B$69:$L$69,0))</f>
        <v>0</v>
      </c>
      <c r="K228" s="481"/>
      <c r="L228" s="481"/>
      <c r="M228" s="481"/>
      <c r="N228" s="481"/>
      <c r="O228" s="481"/>
      <c r="P228" s="485"/>
      <c r="Q228" s="485"/>
      <c r="S228" s="494"/>
      <c r="V228" s="494"/>
    </row>
    <row r="229" spans="4:22" s="482" customFormat="1" ht="15.75" thickBot="1" x14ac:dyDescent="0.3">
      <c r="D229" s="495"/>
      <c r="E229" s="482" t="s">
        <v>165</v>
      </c>
      <c r="F229" s="482" t="str">
        <f>'Balance Sheet'!$L$37</f>
        <v>Total</v>
      </c>
      <c r="G229" s="484"/>
      <c r="H229" s="484"/>
      <c r="I229" s="501">
        <f>SUM(I226:I228)</f>
        <v>0</v>
      </c>
      <c r="J229" s="501">
        <f>SUM(J226:J228)</f>
        <v>0</v>
      </c>
      <c r="K229" s="493" t="s">
        <v>19</v>
      </c>
      <c r="L229" s="481" t="str">
        <f>'Currency risk'!$C$130</f>
        <v>Prepayments and accrued income</v>
      </c>
      <c r="M229" s="481" t="str">
        <f>'Currency risk'!$L$124</f>
        <v>Total</v>
      </c>
      <c r="N229" s="481">
        <f>INDEX('Currency risk'!$B$123:$C$138,MATCH('Indirect validations'!L229,'Currency risk'!$C$123:$C$138,0),1)</f>
        <v>5</v>
      </c>
      <c r="O229" s="481" t="str">
        <f>HLOOKUP(M229,'Currency risk'!$B$124:$L$125,2,FALSE)</f>
        <v>BL</v>
      </c>
      <c r="P229" s="485">
        <f>INDEX('Currency risk'!$B$123:$L$138,MATCH('Indirect validations'!N229,'Currency risk'!$B$123:$B$138,0),MATCH('Indirect validations'!O229,'Currency risk'!$B$125:$L$125,0))</f>
        <v>0</v>
      </c>
      <c r="Q229" s="485">
        <f>INDEX('Currency risk'!$N$123:$X$138,MATCH('Indirect validations'!N229,'Currency risk'!$N$123:$N$138,0),MATCH('Indirect validations'!O229,'Currency risk'!$N$125:$X$125,0))</f>
        <v>0</v>
      </c>
      <c r="R229" s="482" t="str">
        <f t="shared" ref="R229" si="182">IF($T229="No",IF(I229=P229,"Pass","Fail"),IF(I229+P229=0,"Pass","Fail"))</f>
        <v>Pass</v>
      </c>
      <c r="S229" s="494" t="str">
        <f t="shared" ref="S229" si="183">IF($T229="No",IF(J229=Q229,"Pass","Fail"),IF(J229+Q229=0,"Pass","Fail"))</f>
        <v>Pass</v>
      </c>
      <c r="T229" s="482" t="s">
        <v>69</v>
      </c>
      <c r="U229" s="482">
        <f t="shared" ref="U229" si="184">IF(R229="Pass",0,1)</f>
        <v>0</v>
      </c>
      <c r="V229" s="494">
        <f t="shared" ref="V229" si="185">IF(S229="Pass",0,1)</f>
        <v>0</v>
      </c>
    </row>
    <row r="230" spans="4:22" s="482" customFormat="1" ht="13.5" thickTop="1" x14ac:dyDescent="0.2">
      <c r="D230" s="495"/>
      <c r="G230" s="484"/>
      <c r="H230" s="484"/>
      <c r="I230" s="485"/>
      <c r="J230" s="485"/>
      <c r="N230" s="484"/>
      <c r="O230" s="484"/>
      <c r="P230" s="485"/>
      <c r="Q230" s="485"/>
      <c r="S230" s="494"/>
      <c r="V230" s="494"/>
    </row>
    <row r="231" spans="4:22" s="482" customFormat="1" ht="15" x14ac:dyDescent="0.25">
      <c r="D231" s="492" t="s">
        <v>157</v>
      </c>
      <c r="E231" s="482" t="str">
        <f>'Balance Sheet'!$C$43</f>
        <v>Provision for unearned premiums</v>
      </c>
      <c r="F231" s="482" t="str">
        <f>'Balance Sheet'!$E$37</f>
        <v>2025 UY</v>
      </c>
      <c r="G231" s="484">
        <f>INDEX('Balance Sheet'!$B$37:$L$59,MATCH('Indirect validations'!E231,'Balance Sheet'!$C$37:$C$59,0),1)</f>
        <v>3</v>
      </c>
      <c r="H231" s="484" t="str">
        <f>HLOOKUP(F231,'Balance Sheet'!$B$37:$L$38,2,FALSE)</f>
        <v>A</v>
      </c>
      <c r="I231" s="485">
        <f>INDEX('Balance Sheet'!$B$37:$L$59,MATCH('Indirect validations'!G231,'Balance Sheet'!$B$37:$B$59,0),MATCH('Indirect validations'!H231,'Balance Sheet'!$B$38:$L$38,0))</f>
        <v>0</v>
      </c>
      <c r="J231" s="485">
        <f>INDEX('Balance Sheet'!$B$97:$L$119,MATCH('Indirect validations'!G231,'Balance Sheet'!$B$97:$B$119,0),MATCH('Indirect validations'!H231,'Balance Sheet'!$B$98:$L$98,0))</f>
        <v>0</v>
      </c>
      <c r="N231" s="484"/>
      <c r="O231" s="484"/>
      <c r="P231" s="485"/>
      <c r="Q231" s="485"/>
      <c r="S231" s="494"/>
      <c r="V231" s="494"/>
    </row>
    <row r="232" spans="4:22" s="482" customFormat="1" ht="15" x14ac:dyDescent="0.25">
      <c r="D232" s="492" t="s">
        <v>157</v>
      </c>
      <c r="E232" s="482" t="str">
        <f>'Balance Sheet'!$C$44</f>
        <v>Claims outstanding</v>
      </c>
      <c r="F232" s="482" t="str">
        <f>'Balance Sheet'!$E$37</f>
        <v>2025 UY</v>
      </c>
      <c r="G232" s="484">
        <f>INDEX('Balance Sheet'!$B$37:$L$59,MATCH('Indirect validations'!E232,'Balance Sheet'!$C$37:$C$59,0),1)</f>
        <v>4</v>
      </c>
      <c r="H232" s="484" t="str">
        <f>HLOOKUP(F232,'Balance Sheet'!$B$37:$L$38,2,FALSE)</f>
        <v>A</v>
      </c>
      <c r="I232" s="485">
        <f>INDEX('Balance Sheet'!$B$37:$L$59,MATCH('Indirect validations'!G232,'Balance Sheet'!$B$37:$B$59,0),MATCH('Indirect validations'!H232,'Balance Sheet'!$B$38:$L$38,0))</f>
        <v>0</v>
      </c>
      <c r="J232" s="485">
        <f>INDEX('Balance Sheet'!$B$97:$L$119,MATCH('Indirect validations'!G232,'Balance Sheet'!$B$97:$B$119,0),MATCH('Indirect validations'!H232,'Balance Sheet'!$B$98:$L$98,0))</f>
        <v>0</v>
      </c>
      <c r="N232" s="484"/>
      <c r="O232" s="484"/>
      <c r="P232" s="485"/>
      <c r="Q232" s="485"/>
      <c r="S232" s="494"/>
      <c r="V232" s="494"/>
    </row>
    <row r="233" spans="4:22" s="482" customFormat="1" ht="15" x14ac:dyDescent="0.25">
      <c r="D233" s="492" t="s">
        <v>157</v>
      </c>
      <c r="E233" s="482" t="str">
        <f>'Balance Sheet'!$C$45</f>
        <v>Long term business provision</v>
      </c>
      <c r="F233" s="482" t="str">
        <f>'Balance Sheet'!$E$37</f>
        <v>2025 UY</v>
      </c>
      <c r="G233" s="484">
        <f>INDEX('Balance Sheet'!$B$37:$L$59,MATCH('Indirect validations'!E233,'Balance Sheet'!$C$37:$C$59,0),1)</f>
        <v>5</v>
      </c>
      <c r="H233" s="484" t="str">
        <f>HLOOKUP(F233,'Balance Sheet'!$B$37:$L$38,2,FALSE)</f>
        <v>A</v>
      </c>
      <c r="I233" s="485">
        <f>INDEX('Balance Sheet'!$B$37:$L$59,MATCH('Indirect validations'!G233,'Balance Sheet'!$B$37:$B$59,0),MATCH('Indirect validations'!H233,'Balance Sheet'!$B$38:$L$38,0))</f>
        <v>0</v>
      </c>
      <c r="J233" s="485">
        <f>INDEX('Balance Sheet'!$B$97:$L$119,MATCH('Indirect validations'!G233,'Balance Sheet'!$B$97:$B$119,0),MATCH('Indirect validations'!H233,'Balance Sheet'!$B$98:$L$98,0))</f>
        <v>0</v>
      </c>
      <c r="N233" s="484"/>
      <c r="O233" s="484"/>
      <c r="P233" s="485"/>
      <c r="Q233" s="485"/>
      <c r="S233" s="494"/>
      <c r="V233" s="494"/>
    </row>
    <row r="234" spans="4:22" s="482" customFormat="1" ht="15" x14ac:dyDescent="0.25">
      <c r="D234" s="492" t="s">
        <v>157</v>
      </c>
      <c r="E234" s="482" t="str">
        <f>'Balance Sheet'!$C$46</f>
        <v>Other technical provisions</v>
      </c>
      <c r="F234" s="482" t="str">
        <f>'Balance Sheet'!$E$37</f>
        <v>2025 UY</v>
      </c>
      <c r="G234" s="484">
        <f>INDEX('Balance Sheet'!$B$37:$L$59,MATCH('Indirect validations'!E234,'Balance Sheet'!$C$37:$C$59,0),1)</f>
        <v>6</v>
      </c>
      <c r="H234" s="484" t="str">
        <f>HLOOKUP(F234,'Balance Sheet'!$B$37:$L$38,2,FALSE)</f>
        <v>A</v>
      </c>
      <c r="I234" s="485">
        <f>INDEX('Balance Sheet'!$B$37:$L$59,MATCH('Indirect validations'!G234,'Balance Sheet'!$B$37:$B$59,0),MATCH('Indirect validations'!H234,'Balance Sheet'!$B$38:$L$38,0))</f>
        <v>0</v>
      </c>
      <c r="J234" s="485">
        <f>INDEX('Balance Sheet'!$B$97:$L$119,MATCH('Indirect validations'!G234,'Balance Sheet'!$B$97:$B$119,0),MATCH('Indirect validations'!H234,'Balance Sheet'!$B$98:$L$98,0))</f>
        <v>0</v>
      </c>
      <c r="K234" s="481"/>
      <c r="L234" s="481"/>
      <c r="M234" s="481"/>
      <c r="N234" s="481"/>
      <c r="O234" s="481"/>
      <c r="P234" s="485"/>
      <c r="Q234" s="485"/>
      <c r="S234" s="494"/>
      <c r="V234" s="494"/>
    </row>
    <row r="235" spans="4:22" s="482" customFormat="1" ht="15.75" thickBot="1" x14ac:dyDescent="0.3">
      <c r="D235" s="495"/>
      <c r="E235" s="482" t="s">
        <v>166</v>
      </c>
      <c r="F235" s="482" t="str">
        <f>'Balance Sheet'!$E$37</f>
        <v>2025 UY</v>
      </c>
      <c r="G235" s="484"/>
      <c r="H235" s="484"/>
      <c r="I235" s="501">
        <f>SUM(I231:I234)</f>
        <v>0</v>
      </c>
      <c r="J235" s="501">
        <f>SUM(J231:J234)</f>
        <v>0</v>
      </c>
      <c r="K235" s="493" t="s">
        <v>19</v>
      </c>
      <c r="L235" s="481" t="str">
        <f>'Currency risk'!$C$13</f>
        <v>Technical provisions</v>
      </c>
      <c r="M235" s="481" t="str">
        <f>'Currency risk'!$L$5</f>
        <v>Total</v>
      </c>
      <c r="N235" s="481">
        <f>INDEX('Currency risk'!$B$4:$C$19,MATCH('Indirect validations'!L235,'Currency risk'!$C$4:$C$19,0),1)</f>
        <v>7</v>
      </c>
      <c r="O235" s="481" t="str">
        <f>HLOOKUP(M235,'Currency risk'!$B$5:$L$6,2,FALSE)</f>
        <v>H</v>
      </c>
      <c r="P235" s="485">
        <f>INDEX('Currency risk'!$B$4:$L$19,MATCH('Indirect validations'!N235,'Currency risk'!$B$4:$B$19,0),MATCH('Indirect validations'!O235,'Currency risk'!$B$6:$L$6,0))</f>
        <v>0</v>
      </c>
      <c r="Q235" s="485">
        <f>INDEX('Currency risk'!$N$4:$X$19,MATCH('Indirect validations'!N235,'Currency risk'!$N$4:$N$19,0),MATCH('Indirect validations'!O235,'Currency risk'!$N$6:$X$6,0))</f>
        <v>0</v>
      </c>
      <c r="R235" s="482" t="str">
        <f t="shared" ref="R235" si="186">IF($T235="No",IF(I235=P235,"Pass","Fail"),IF(I235+P235=0,"Pass","Fail"))</f>
        <v>Pass</v>
      </c>
      <c r="S235" s="494" t="str">
        <f t="shared" ref="S235" si="187">IF($T235="No",IF(J235=Q235,"Pass","Fail"),IF(J235+Q235=0,"Pass","Fail"))</f>
        <v>Pass</v>
      </c>
      <c r="T235" s="482" t="s">
        <v>154</v>
      </c>
      <c r="U235" s="482">
        <f t="shared" ref="U235" si="188">IF(R235="Pass",0,1)</f>
        <v>0</v>
      </c>
      <c r="V235" s="494">
        <f t="shared" ref="V235" si="189">IF(S235="Pass",0,1)</f>
        <v>0</v>
      </c>
    </row>
    <row r="236" spans="4:22" s="482" customFormat="1" ht="13.5" thickTop="1" x14ac:dyDescent="0.2">
      <c r="D236" s="495"/>
      <c r="G236" s="484"/>
      <c r="H236" s="484"/>
      <c r="I236" s="485"/>
      <c r="J236" s="485"/>
      <c r="N236" s="484"/>
      <c r="O236" s="484"/>
      <c r="P236" s="485"/>
      <c r="Q236" s="485"/>
      <c r="S236" s="494"/>
      <c r="V236" s="494"/>
    </row>
    <row r="237" spans="4:22" s="482" customFormat="1" ht="15" x14ac:dyDescent="0.25">
      <c r="D237" s="492" t="s">
        <v>157</v>
      </c>
      <c r="E237" s="482" t="str">
        <f>'Balance Sheet'!$C$43</f>
        <v>Provision for unearned premiums</v>
      </c>
      <c r="F237" s="482" t="str">
        <f>'Balance Sheet'!$F$37</f>
        <v>2024 UY</v>
      </c>
      <c r="G237" s="484">
        <f>INDEX('Balance Sheet'!$B$37:$L$59,MATCH('Indirect validations'!E237,'Balance Sheet'!$C$37:$C$59,0),1)</f>
        <v>3</v>
      </c>
      <c r="H237" s="484" t="str">
        <f>HLOOKUP(F237,'Balance Sheet'!$B$37:$L$38,2,FALSE)</f>
        <v>B</v>
      </c>
      <c r="I237" s="485">
        <f>INDEX('Balance Sheet'!$B$37:$L$59,MATCH('Indirect validations'!G237,'Balance Sheet'!$B$37:$B$59,0),MATCH('Indirect validations'!H237,'Balance Sheet'!$B$38:$L$38,0))</f>
        <v>0</v>
      </c>
      <c r="J237" s="485">
        <f>INDEX('Balance Sheet'!$B$97:$L$119,MATCH('Indirect validations'!G237,'Balance Sheet'!$B$97:$B$119,0),MATCH('Indirect validations'!H237,'Balance Sheet'!$B$98:$L$98,0))</f>
        <v>0</v>
      </c>
      <c r="N237" s="484"/>
      <c r="O237" s="484"/>
      <c r="P237" s="485"/>
      <c r="Q237" s="485"/>
      <c r="S237" s="494"/>
      <c r="V237" s="494"/>
    </row>
    <row r="238" spans="4:22" s="482" customFormat="1" ht="15" x14ac:dyDescent="0.25">
      <c r="D238" s="492" t="s">
        <v>157</v>
      </c>
      <c r="E238" s="482" t="str">
        <f>'Balance Sheet'!$C$44</f>
        <v>Claims outstanding</v>
      </c>
      <c r="F238" s="482" t="str">
        <f>'Balance Sheet'!$F$37</f>
        <v>2024 UY</v>
      </c>
      <c r="G238" s="484">
        <f>INDEX('Balance Sheet'!$B$37:$L$59,MATCH('Indirect validations'!E238,'Balance Sheet'!$C$37:$C$59,0),1)</f>
        <v>4</v>
      </c>
      <c r="H238" s="484" t="str">
        <f>HLOOKUP(F238,'Balance Sheet'!$B$37:$L$38,2,FALSE)</f>
        <v>B</v>
      </c>
      <c r="I238" s="485">
        <f>INDEX('Balance Sheet'!$B$37:$L$59,MATCH('Indirect validations'!G238,'Balance Sheet'!$B$37:$B$59,0),MATCH('Indirect validations'!H238,'Balance Sheet'!$B$38:$L$38,0))</f>
        <v>0</v>
      </c>
      <c r="J238" s="485">
        <f>INDEX('Balance Sheet'!$B$97:$L$119,MATCH('Indirect validations'!G238,'Balance Sheet'!$B$97:$B$119,0),MATCH('Indirect validations'!H238,'Balance Sheet'!$B$98:$L$98,0))</f>
        <v>0</v>
      </c>
      <c r="N238" s="484"/>
      <c r="O238" s="484"/>
      <c r="P238" s="485"/>
      <c r="Q238" s="485"/>
      <c r="S238" s="494"/>
      <c r="V238" s="494"/>
    </row>
    <row r="239" spans="4:22" s="482" customFormat="1" ht="15" x14ac:dyDescent="0.25">
      <c r="D239" s="492" t="s">
        <v>157</v>
      </c>
      <c r="E239" s="482" t="str">
        <f>'Balance Sheet'!$C$45</f>
        <v>Long term business provision</v>
      </c>
      <c r="F239" s="482" t="str">
        <f>'Balance Sheet'!$F$37</f>
        <v>2024 UY</v>
      </c>
      <c r="G239" s="484">
        <f>INDEX('Balance Sheet'!$B$37:$L$59,MATCH('Indirect validations'!E239,'Balance Sheet'!$C$37:$C$59,0),1)</f>
        <v>5</v>
      </c>
      <c r="H239" s="484" t="str">
        <f>HLOOKUP(F239,'Balance Sheet'!$B$37:$L$38,2,FALSE)</f>
        <v>B</v>
      </c>
      <c r="I239" s="485">
        <f>INDEX('Balance Sheet'!$B$37:$L$59,MATCH('Indirect validations'!G239,'Balance Sheet'!$B$37:$B$59,0),MATCH('Indirect validations'!H239,'Balance Sheet'!$B$38:$L$38,0))</f>
        <v>0</v>
      </c>
      <c r="J239" s="485">
        <f>INDEX('Balance Sheet'!$B$97:$L$119,MATCH('Indirect validations'!G239,'Balance Sheet'!$B$97:$B$119,0),MATCH('Indirect validations'!H239,'Balance Sheet'!$B$98:$L$98,0))</f>
        <v>0</v>
      </c>
      <c r="N239" s="484"/>
      <c r="O239" s="484"/>
      <c r="P239" s="485"/>
      <c r="Q239" s="485"/>
      <c r="S239" s="494"/>
      <c r="V239" s="494"/>
    </row>
    <row r="240" spans="4:22" s="482" customFormat="1" ht="15" x14ac:dyDescent="0.25">
      <c r="D240" s="492" t="s">
        <v>157</v>
      </c>
      <c r="E240" s="482" t="str">
        <f>'Balance Sheet'!$C$46</f>
        <v>Other technical provisions</v>
      </c>
      <c r="F240" s="482" t="str">
        <f>'Balance Sheet'!$F$37</f>
        <v>2024 UY</v>
      </c>
      <c r="G240" s="484">
        <f>INDEX('Balance Sheet'!$B$37:$L$59,MATCH('Indirect validations'!E240,'Balance Sheet'!$C$37:$C$59,0),1)</f>
        <v>6</v>
      </c>
      <c r="H240" s="484" t="str">
        <f>HLOOKUP(F240,'Balance Sheet'!$B$37:$L$38,2,FALSE)</f>
        <v>B</v>
      </c>
      <c r="I240" s="485">
        <f>INDEX('Balance Sheet'!$B$37:$L$59,MATCH('Indirect validations'!G240,'Balance Sheet'!$B$37:$B$59,0),MATCH('Indirect validations'!H240,'Balance Sheet'!$B$38:$L$38,0))</f>
        <v>0</v>
      </c>
      <c r="J240" s="485">
        <f>INDEX('Balance Sheet'!$B$97:$L$119,MATCH('Indirect validations'!G240,'Balance Sheet'!$B$97:$B$119,0),MATCH('Indirect validations'!H240,'Balance Sheet'!$B$98:$L$98,0))</f>
        <v>0</v>
      </c>
      <c r="K240" s="481"/>
      <c r="L240" s="481"/>
      <c r="M240" s="481"/>
      <c r="N240" s="481"/>
      <c r="O240" s="481"/>
      <c r="P240" s="485"/>
      <c r="Q240" s="485"/>
      <c r="S240" s="494"/>
      <c r="V240" s="494"/>
    </row>
    <row r="241" spans="4:22" s="482" customFormat="1" ht="15.75" thickBot="1" x14ac:dyDescent="0.3">
      <c r="D241" s="495"/>
      <c r="E241" s="482" t="s">
        <v>166</v>
      </c>
      <c r="F241" s="482" t="str">
        <f>'Balance Sheet'!$F$37</f>
        <v>2024 UY</v>
      </c>
      <c r="G241" s="484"/>
      <c r="H241" s="484"/>
      <c r="I241" s="501">
        <f>SUM(I237:I240)</f>
        <v>0</v>
      </c>
      <c r="J241" s="501">
        <f>SUM(J237:J240)</f>
        <v>0</v>
      </c>
      <c r="K241" s="493" t="s">
        <v>19</v>
      </c>
      <c r="L241" s="481" t="str">
        <f>'Currency risk'!$C$30</f>
        <v>Technical provisions</v>
      </c>
      <c r="M241" s="481" t="str">
        <f>'Currency risk'!$L$22</f>
        <v>Total</v>
      </c>
      <c r="N241" s="481">
        <f>INDEX('Currency risk'!$B$21:$C$36,MATCH('Indirect validations'!L241,'Currency risk'!$C$21:$C$36,0),1)</f>
        <v>7</v>
      </c>
      <c r="O241" s="481" t="str">
        <f>HLOOKUP(M241,'Currency risk'!$B$22:$L$23,2,FALSE)</f>
        <v>P</v>
      </c>
      <c r="P241" s="485">
        <f>INDEX('Currency risk'!$B$21:$L$36,MATCH('Indirect validations'!N241,'Currency risk'!$B$21:$B$36,0),MATCH('Indirect validations'!O241,'Currency risk'!$B$23:$L$23,0))</f>
        <v>0</v>
      </c>
      <c r="Q241" s="485">
        <f>INDEX('Currency risk'!$N$21:$X$36,MATCH('Indirect validations'!N241,'Currency risk'!$N$21:$N$36,0),MATCH('Indirect validations'!O241,'Currency risk'!$N$23:$X$23,0))</f>
        <v>0</v>
      </c>
      <c r="R241" s="482" t="str">
        <f t="shared" ref="R241" si="190">IF($T241="No",IF(I241=P241,"Pass","Fail"),IF(I241+P241=0,"Pass","Fail"))</f>
        <v>Pass</v>
      </c>
      <c r="S241" s="494" t="str">
        <f t="shared" ref="S241" si="191">IF($T241="No",IF(J241=Q241,"Pass","Fail"),IF(J241+Q241=0,"Pass","Fail"))</f>
        <v>Pass</v>
      </c>
      <c r="T241" s="482" t="s">
        <v>154</v>
      </c>
      <c r="U241" s="482">
        <f t="shared" ref="U241" si="192">IF(R241="Pass",0,1)</f>
        <v>0</v>
      </c>
      <c r="V241" s="494">
        <f t="shared" ref="V241" si="193">IF(S241="Pass",0,1)</f>
        <v>0</v>
      </c>
    </row>
    <row r="242" spans="4:22" s="482" customFormat="1" ht="13.5" thickTop="1" x14ac:dyDescent="0.2">
      <c r="D242" s="495"/>
      <c r="G242" s="484"/>
      <c r="H242" s="484"/>
      <c r="I242" s="485"/>
      <c r="J242" s="485"/>
      <c r="N242" s="484"/>
      <c r="O242" s="484"/>
      <c r="P242" s="485"/>
      <c r="Q242" s="485"/>
      <c r="S242" s="494"/>
      <c r="V242" s="494"/>
    </row>
    <row r="243" spans="4:22" s="482" customFormat="1" ht="15" x14ac:dyDescent="0.25">
      <c r="D243" s="492" t="s">
        <v>157</v>
      </c>
      <c r="E243" s="482" t="str">
        <f>'Balance Sheet'!$C$43</f>
        <v>Provision for unearned premiums</v>
      </c>
      <c r="F243" s="482" t="str">
        <f>'Balance Sheet'!$G$37</f>
        <v>2023 UY</v>
      </c>
      <c r="G243" s="484">
        <f>INDEX('Balance Sheet'!$B$37:$L$59,MATCH('Indirect validations'!E243,'Balance Sheet'!$C$37:$C$59,0),1)</f>
        <v>3</v>
      </c>
      <c r="H243" s="484" t="str">
        <f>HLOOKUP(F243,'Balance Sheet'!$B$37:$L$38,2,FALSE)</f>
        <v>C</v>
      </c>
      <c r="I243" s="485">
        <f>INDEX('Balance Sheet'!$B$37:$L$59,MATCH('Indirect validations'!G243,'Balance Sheet'!$B$37:$B$59,0),MATCH('Indirect validations'!H243,'Balance Sheet'!$B$38:$L$38,0))</f>
        <v>0</v>
      </c>
      <c r="J243" s="485">
        <f>INDEX('Balance Sheet'!$B$97:$L$119,MATCH('Indirect validations'!G243,'Balance Sheet'!$B$97:$B$119,0),MATCH('Indirect validations'!H243,'Balance Sheet'!$B$98:$L$98,0))</f>
        <v>0</v>
      </c>
      <c r="N243" s="484"/>
      <c r="O243" s="484"/>
      <c r="P243" s="485"/>
      <c r="Q243" s="485"/>
      <c r="S243" s="494"/>
      <c r="V243" s="494"/>
    </row>
    <row r="244" spans="4:22" s="482" customFormat="1" ht="15" x14ac:dyDescent="0.25">
      <c r="D244" s="492" t="s">
        <v>157</v>
      </c>
      <c r="E244" s="482" t="str">
        <f>'Balance Sheet'!$C$44</f>
        <v>Claims outstanding</v>
      </c>
      <c r="F244" s="482" t="str">
        <f>'Balance Sheet'!$G$37</f>
        <v>2023 UY</v>
      </c>
      <c r="G244" s="484">
        <f>INDEX('Balance Sheet'!$B$37:$L$59,MATCH('Indirect validations'!E244,'Balance Sheet'!$C$37:$C$59,0),1)</f>
        <v>4</v>
      </c>
      <c r="H244" s="484" t="str">
        <f>HLOOKUP(F244,'Balance Sheet'!$B$37:$L$38,2,FALSE)</f>
        <v>C</v>
      </c>
      <c r="I244" s="485">
        <f>INDEX('Balance Sheet'!$B$37:$L$59,MATCH('Indirect validations'!G244,'Balance Sheet'!$B$37:$B$59,0),MATCH('Indirect validations'!H244,'Balance Sheet'!$B$38:$L$38,0))</f>
        <v>0</v>
      </c>
      <c r="J244" s="485">
        <f>INDEX('Balance Sheet'!$B$97:$L$119,MATCH('Indirect validations'!G244,'Balance Sheet'!$B$97:$B$119,0),MATCH('Indirect validations'!H244,'Balance Sheet'!$B$98:$L$98,0))</f>
        <v>0</v>
      </c>
      <c r="N244" s="484"/>
      <c r="O244" s="484"/>
      <c r="P244" s="485"/>
      <c r="Q244" s="485"/>
      <c r="S244" s="494"/>
      <c r="V244" s="494"/>
    </row>
    <row r="245" spans="4:22" s="482" customFormat="1" ht="15" x14ac:dyDescent="0.25">
      <c r="D245" s="492" t="s">
        <v>157</v>
      </c>
      <c r="E245" s="482" t="str">
        <f>'Balance Sheet'!$C$45</f>
        <v>Long term business provision</v>
      </c>
      <c r="F245" s="482" t="str">
        <f>'Balance Sheet'!$G$37</f>
        <v>2023 UY</v>
      </c>
      <c r="G245" s="484">
        <f>INDEX('Balance Sheet'!$B$37:$L$59,MATCH('Indirect validations'!E245,'Balance Sheet'!$C$37:$C$59,0),1)</f>
        <v>5</v>
      </c>
      <c r="H245" s="484" t="str">
        <f>HLOOKUP(F245,'Balance Sheet'!$B$37:$L$38,2,FALSE)</f>
        <v>C</v>
      </c>
      <c r="I245" s="485">
        <f>INDEX('Balance Sheet'!$B$37:$L$59,MATCH('Indirect validations'!G245,'Balance Sheet'!$B$37:$B$59,0),MATCH('Indirect validations'!H245,'Balance Sheet'!$B$38:$L$38,0))</f>
        <v>0</v>
      </c>
      <c r="J245" s="485">
        <f>INDEX('Balance Sheet'!$B$97:$L$119,MATCH('Indirect validations'!G245,'Balance Sheet'!$B$97:$B$119,0),MATCH('Indirect validations'!H245,'Balance Sheet'!$B$98:$L$98,0))</f>
        <v>0</v>
      </c>
      <c r="N245" s="484"/>
      <c r="O245" s="484"/>
      <c r="P245" s="485"/>
      <c r="Q245" s="485"/>
      <c r="S245" s="494"/>
      <c r="V245" s="494"/>
    </row>
    <row r="246" spans="4:22" s="482" customFormat="1" ht="15" x14ac:dyDescent="0.25">
      <c r="D246" s="492" t="s">
        <v>157</v>
      </c>
      <c r="E246" s="482" t="str">
        <f>'Balance Sheet'!$C$46</f>
        <v>Other technical provisions</v>
      </c>
      <c r="F246" s="482" t="str">
        <f>'Balance Sheet'!$G$37</f>
        <v>2023 UY</v>
      </c>
      <c r="G246" s="484">
        <f>INDEX('Balance Sheet'!$B$37:$L$59,MATCH('Indirect validations'!E246,'Balance Sheet'!$C$37:$C$59,0),1)</f>
        <v>6</v>
      </c>
      <c r="H246" s="484" t="str">
        <f>HLOOKUP(F246,'Balance Sheet'!$B$37:$L$38,2,FALSE)</f>
        <v>C</v>
      </c>
      <c r="I246" s="485">
        <f>INDEX('Balance Sheet'!$B$37:$L$59,MATCH('Indirect validations'!G246,'Balance Sheet'!$B$37:$B$59,0),MATCH('Indirect validations'!H246,'Balance Sheet'!$B$38:$L$38,0))</f>
        <v>0</v>
      </c>
      <c r="J246" s="485">
        <f>INDEX('Balance Sheet'!$B$97:$L$119,MATCH('Indirect validations'!G246,'Balance Sheet'!$B$97:$B$119,0),MATCH('Indirect validations'!H246,'Balance Sheet'!$B$98:$L$98,0))</f>
        <v>0</v>
      </c>
      <c r="N246" s="484"/>
      <c r="O246" s="484"/>
      <c r="P246" s="485"/>
      <c r="Q246" s="485"/>
      <c r="S246" s="494"/>
      <c r="V246" s="494"/>
    </row>
    <row r="247" spans="4:22" s="482" customFormat="1" ht="15.75" thickBot="1" x14ac:dyDescent="0.3">
      <c r="D247" s="495"/>
      <c r="E247" s="482" t="s">
        <v>166</v>
      </c>
      <c r="F247" s="482" t="str">
        <f>'Balance Sheet'!$G$37</f>
        <v>2023 UY</v>
      </c>
      <c r="G247" s="484"/>
      <c r="H247" s="484"/>
      <c r="I247" s="501">
        <f>SUM(I243:I246)</f>
        <v>0</v>
      </c>
      <c r="J247" s="501">
        <f>SUM(J243:J246)</f>
        <v>0</v>
      </c>
      <c r="K247" s="493" t="s">
        <v>19</v>
      </c>
      <c r="L247" s="481" t="str">
        <f>'Currency risk'!$C$47</f>
        <v>Technical provisions</v>
      </c>
      <c r="M247" s="481" t="str">
        <f>'Currency risk'!$L$39</f>
        <v>Total</v>
      </c>
      <c r="N247" s="481">
        <f>INDEX('Currency risk'!$B$38:$C$53,MATCH('Indirect validations'!L247,'Currency risk'!$C$38:$C$53,0),1)</f>
        <v>7</v>
      </c>
      <c r="O247" s="481" t="str">
        <f>HLOOKUP(M247,'Currency risk'!$B$39:$L$40,2,FALSE)</f>
        <v>X</v>
      </c>
      <c r="P247" s="485">
        <f>INDEX('Currency risk'!$B$38:$L$53,MATCH('Indirect validations'!N247,'Currency risk'!$B$38:$B$53,0),MATCH('Indirect validations'!O247,'Currency risk'!$B$40:$L$40,0))</f>
        <v>0</v>
      </c>
      <c r="Q247" s="485">
        <f>INDEX('Currency risk'!$N$38:$X$53,MATCH('Indirect validations'!N247,'Currency risk'!$N$38:$N$53,0),MATCH('Indirect validations'!O247,'Currency risk'!$N$40:$X$40,0))</f>
        <v>0</v>
      </c>
      <c r="R247" s="482" t="str">
        <f t="shared" ref="R247" si="194">IF($T247="No",IF(I247=P247,"Pass","Fail"),IF(I247+P247=0,"Pass","Fail"))</f>
        <v>Pass</v>
      </c>
      <c r="S247" s="494" t="str">
        <f t="shared" ref="S247" si="195">IF($T247="No",IF(J247=Q247,"Pass","Fail"),IF(J247+Q247=0,"Pass","Fail"))</f>
        <v>Pass</v>
      </c>
      <c r="T247" s="482" t="s">
        <v>154</v>
      </c>
      <c r="U247" s="482">
        <f t="shared" ref="U247" si="196">IF(R247="Pass",0,1)</f>
        <v>0</v>
      </c>
      <c r="V247" s="494">
        <f t="shared" ref="V247" si="197">IF(S247="Pass",0,1)</f>
        <v>0</v>
      </c>
    </row>
    <row r="248" spans="4:22" s="482" customFormat="1" ht="13.5" thickTop="1" x14ac:dyDescent="0.2">
      <c r="D248" s="495"/>
      <c r="G248" s="484"/>
      <c r="H248" s="484"/>
      <c r="I248" s="485"/>
      <c r="J248" s="485"/>
      <c r="N248" s="484"/>
      <c r="O248" s="484"/>
      <c r="P248" s="485"/>
      <c r="Q248" s="485"/>
      <c r="S248" s="494"/>
      <c r="V248" s="494"/>
    </row>
    <row r="249" spans="4:22" s="482" customFormat="1" ht="15" x14ac:dyDescent="0.25">
      <c r="D249" s="492" t="s">
        <v>157</v>
      </c>
      <c r="E249" s="482" t="str">
        <f>'Balance Sheet'!$C$43</f>
        <v>Provision for unearned premiums</v>
      </c>
      <c r="F249" s="482" t="str">
        <f>'Balance Sheet'!$H$37</f>
        <v>2022 UY</v>
      </c>
      <c r="G249" s="484">
        <f>INDEX('Balance Sheet'!$B$37:$L$59,MATCH('Indirect validations'!E249,'Balance Sheet'!$C$37:$C$59,0),1)</f>
        <v>3</v>
      </c>
      <c r="H249" s="484" t="str">
        <f>HLOOKUP(F249,'Balance Sheet'!$B$37:$L$38,2,FALSE)</f>
        <v>D</v>
      </c>
      <c r="I249" s="485">
        <f>INDEX('Balance Sheet'!$B$37:$L$59,MATCH('Indirect validations'!G249,'Balance Sheet'!$B$37:$B$59,0),MATCH('Indirect validations'!H249,'Balance Sheet'!$B$38:$L$38,0))</f>
        <v>0</v>
      </c>
      <c r="J249" s="485">
        <f>INDEX('Balance Sheet'!$B$97:$L$119,MATCH('Indirect validations'!G249,'Balance Sheet'!$B$97:$B$119,0),MATCH('Indirect validations'!H249,'Balance Sheet'!$B$98:$L$98,0))</f>
        <v>0</v>
      </c>
      <c r="N249" s="484"/>
      <c r="O249" s="484"/>
      <c r="P249" s="485"/>
      <c r="Q249" s="485"/>
      <c r="S249" s="494"/>
      <c r="V249" s="494"/>
    </row>
    <row r="250" spans="4:22" s="482" customFormat="1" ht="15" x14ac:dyDescent="0.25">
      <c r="D250" s="492" t="s">
        <v>157</v>
      </c>
      <c r="E250" s="482" t="str">
        <f>'Balance Sheet'!$C$44</f>
        <v>Claims outstanding</v>
      </c>
      <c r="F250" s="482" t="str">
        <f>'Balance Sheet'!$H$37</f>
        <v>2022 UY</v>
      </c>
      <c r="G250" s="484">
        <f>INDEX('Balance Sheet'!$B$37:$L$59,MATCH('Indirect validations'!E250,'Balance Sheet'!$C$37:$C$59,0),1)</f>
        <v>4</v>
      </c>
      <c r="H250" s="484" t="str">
        <f>HLOOKUP(F250,'Balance Sheet'!$B$37:$L$38,2,FALSE)</f>
        <v>D</v>
      </c>
      <c r="I250" s="485">
        <f>INDEX('Balance Sheet'!$B$37:$L$59,MATCH('Indirect validations'!G250,'Balance Sheet'!$B$37:$B$59,0),MATCH('Indirect validations'!H250,'Balance Sheet'!$B$38:$L$38,0))</f>
        <v>0</v>
      </c>
      <c r="J250" s="485">
        <f>INDEX('Balance Sheet'!$B$97:$L$119,MATCH('Indirect validations'!G250,'Balance Sheet'!$B$97:$B$119,0),MATCH('Indirect validations'!H250,'Balance Sheet'!$B$98:$L$98,0))</f>
        <v>0</v>
      </c>
      <c r="N250" s="484"/>
      <c r="O250" s="484"/>
      <c r="P250" s="485"/>
      <c r="Q250" s="485"/>
      <c r="S250" s="494"/>
      <c r="V250" s="494"/>
    </row>
    <row r="251" spans="4:22" s="482" customFormat="1" ht="15" x14ac:dyDescent="0.25">
      <c r="D251" s="492" t="s">
        <v>157</v>
      </c>
      <c r="E251" s="482" t="str">
        <f>'Balance Sheet'!$C$45</f>
        <v>Long term business provision</v>
      </c>
      <c r="F251" s="482" t="str">
        <f>'Balance Sheet'!$H$37</f>
        <v>2022 UY</v>
      </c>
      <c r="G251" s="484">
        <f>INDEX('Balance Sheet'!$B$37:$L$59,MATCH('Indirect validations'!E251,'Balance Sheet'!$C$37:$C$59,0),1)</f>
        <v>5</v>
      </c>
      <c r="H251" s="484" t="str">
        <f>HLOOKUP(F251,'Balance Sheet'!$B$37:$L$38,2,FALSE)</f>
        <v>D</v>
      </c>
      <c r="I251" s="485">
        <f>INDEX('Balance Sheet'!$B$37:$L$59,MATCH('Indirect validations'!G251,'Balance Sheet'!$B$37:$B$59,0),MATCH('Indirect validations'!H251,'Balance Sheet'!$B$38:$L$38,0))</f>
        <v>0</v>
      </c>
      <c r="J251" s="485">
        <f>INDEX('Balance Sheet'!$B$97:$L$119,MATCH('Indirect validations'!G251,'Balance Sheet'!$B$97:$B$119,0),MATCH('Indirect validations'!H251,'Balance Sheet'!$B$98:$L$98,0))</f>
        <v>0</v>
      </c>
      <c r="N251" s="484"/>
      <c r="O251" s="484"/>
      <c r="P251" s="485"/>
      <c r="Q251" s="485"/>
      <c r="S251" s="494"/>
      <c r="V251" s="494"/>
    </row>
    <row r="252" spans="4:22" s="482" customFormat="1" ht="15" x14ac:dyDescent="0.25">
      <c r="D252" s="492" t="s">
        <v>157</v>
      </c>
      <c r="E252" s="482" t="str">
        <f>'Balance Sheet'!$C$46</f>
        <v>Other technical provisions</v>
      </c>
      <c r="F252" s="482" t="str">
        <f>'Balance Sheet'!$H$37</f>
        <v>2022 UY</v>
      </c>
      <c r="G252" s="484">
        <f>INDEX('Balance Sheet'!$B$37:$L$59,MATCH('Indirect validations'!E252,'Balance Sheet'!$C$37:$C$59,0),1)</f>
        <v>6</v>
      </c>
      <c r="H252" s="484" t="str">
        <f>HLOOKUP(F252,'Balance Sheet'!$B$37:$L$38,2,FALSE)</f>
        <v>D</v>
      </c>
      <c r="I252" s="485">
        <f>INDEX('Balance Sheet'!$B$37:$L$59,MATCH('Indirect validations'!G252,'Balance Sheet'!$B$37:$B$59,0),MATCH('Indirect validations'!H252,'Balance Sheet'!$B$38:$L$38,0))</f>
        <v>0</v>
      </c>
      <c r="J252" s="485">
        <f>INDEX('Balance Sheet'!$B$97:$L$119,MATCH('Indirect validations'!G252,'Balance Sheet'!$B$97:$B$119,0),MATCH('Indirect validations'!H252,'Balance Sheet'!$B$98:$L$98,0))</f>
        <v>0</v>
      </c>
      <c r="N252" s="484"/>
      <c r="O252" s="484"/>
      <c r="P252" s="485"/>
      <c r="Q252" s="485"/>
      <c r="S252" s="494"/>
      <c r="V252" s="494"/>
    </row>
    <row r="253" spans="4:22" s="482" customFormat="1" ht="15.75" thickBot="1" x14ac:dyDescent="0.3">
      <c r="D253" s="495"/>
      <c r="E253" s="482" t="s">
        <v>166</v>
      </c>
      <c r="F253" s="482" t="str">
        <f>'Balance Sheet'!$H$37</f>
        <v>2022 UY</v>
      </c>
      <c r="G253" s="484"/>
      <c r="H253" s="484"/>
      <c r="I253" s="501">
        <f>SUM(I249:I252)</f>
        <v>0</v>
      </c>
      <c r="J253" s="501">
        <f>SUM(J249:J252)</f>
        <v>0</v>
      </c>
      <c r="K253" s="493" t="s">
        <v>19</v>
      </c>
      <c r="L253" s="481" t="str">
        <f>'Currency risk'!$C$64</f>
        <v>Technical provisions</v>
      </c>
      <c r="M253" s="481" t="str">
        <f>'Currency risk'!$L$56</f>
        <v>Total</v>
      </c>
      <c r="N253" s="481">
        <f>INDEX('Currency risk'!$B$55:$C$70,MATCH('Indirect validations'!L253,'Currency risk'!$C$55:$C$70,0),1)</f>
        <v>7</v>
      </c>
      <c r="O253" s="481" t="str">
        <f>HLOOKUP(M253,'Currency risk'!$B$56:$L$57,2,FALSE)</f>
        <v>AF</v>
      </c>
      <c r="P253" s="485">
        <f>INDEX('Currency risk'!$B$55:$L$70,MATCH('Indirect validations'!N253,'Currency risk'!$B$55:$B$70,0),MATCH('Indirect validations'!O253,'Currency risk'!$B$57:$L$57,0))</f>
        <v>0</v>
      </c>
      <c r="Q253" s="485">
        <f>INDEX('Currency risk'!$N$55:$X$70,MATCH('Indirect validations'!N253,'Currency risk'!$N$55:$N$70,0),MATCH('Indirect validations'!O253,'Currency risk'!$N$57:$X$57,0))</f>
        <v>0</v>
      </c>
      <c r="R253" s="482" t="str">
        <f t="shared" ref="R253" si="198">IF($T253="No",IF(I253=P253,"Pass","Fail"),IF(I253+P253=0,"Pass","Fail"))</f>
        <v>Pass</v>
      </c>
      <c r="S253" s="494" t="str">
        <f t="shared" ref="S253" si="199">IF($T253="No",IF(J253=Q253,"Pass","Fail"),IF(J253+Q253=0,"Pass","Fail"))</f>
        <v>Pass</v>
      </c>
      <c r="T253" s="482" t="s">
        <v>154</v>
      </c>
      <c r="U253" s="482">
        <f t="shared" ref="U253" si="200">IF(R253="Pass",0,1)</f>
        <v>0</v>
      </c>
      <c r="V253" s="494">
        <f t="shared" ref="V253" si="201">IF(S253="Pass",0,1)</f>
        <v>0</v>
      </c>
    </row>
    <row r="254" spans="4:22" s="482" customFormat="1" ht="13.5" thickTop="1" x14ac:dyDescent="0.2">
      <c r="D254" s="495"/>
      <c r="G254" s="484"/>
      <c r="H254" s="484"/>
      <c r="I254" s="485"/>
      <c r="J254" s="485"/>
      <c r="N254" s="484"/>
      <c r="O254" s="484"/>
      <c r="P254" s="485"/>
      <c r="Q254" s="485"/>
      <c r="S254" s="494"/>
      <c r="V254" s="494"/>
    </row>
    <row r="255" spans="4:22" s="482" customFormat="1" ht="15" x14ac:dyDescent="0.25">
      <c r="D255" s="492" t="s">
        <v>157</v>
      </c>
      <c r="E255" s="482" t="str">
        <f>'Balance Sheet'!$C$43</f>
        <v>Provision for unearned premiums</v>
      </c>
      <c r="F255" s="482" t="str">
        <f>'Balance Sheet'!$I$37</f>
        <v>2021 UY</v>
      </c>
      <c r="G255" s="484">
        <f>INDEX('Balance Sheet'!$B$37:$L$59,MATCH('Indirect validations'!E255,'Balance Sheet'!$C$37:$C$59,0),1)</f>
        <v>3</v>
      </c>
      <c r="H255" s="484" t="str">
        <f>HLOOKUP(F255,'Balance Sheet'!$B$37:$L$38,2,FALSE)</f>
        <v>E</v>
      </c>
      <c r="I255" s="485">
        <f>INDEX('Balance Sheet'!$B$37:$L$59,MATCH('Indirect validations'!G255,'Balance Sheet'!$B$37:$B$59,0),MATCH('Indirect validations'!H255,'Balance Sheet'!$B$38:$L$38,0))</f>
        <v>0</v>
      </c>
      <c r="J255" s="485">
        <f>INDEX('Balance Sheet'!$B$97:$L$119,MATCH('Indirect validations'!G255,'Balance Sheet'!$B$97:$B$119,0),MATCH('Indirect validations'!H255,'Balance Sheet'!$B$98:$L$98,0))</f>
        <v>0</v>
      </c>
      <c r="N255" s="484"/>
      <c r="O255" s="484"/>
      <c r="P255" s="485"/>
      <c r="Q255" s="485"/>
      <c r="S255" s="494"/>
      <c r="V255" s="494"/>
    </row>
    <row r="256" spans="4:22" s="482" customFormat="1" ht="15" x14ac:dyDescent="0.25">
      <c r="D256" s="492" t="s">
        <v>157</v>
      </c>
      <c r="E256" s="482" t="str">
        <f>'Balance Sheet'!$C$44</f>
        <v>Claims outstanding</v>
      </c>
      <c r="F256" s="482" t="str">
        <f>'Balance Sheet'!$I$37</f>
        <v>2021 UY</v>
      </c>
      <c r="G256" s="484">
        <f>INDEX('Balance Sheet'!$B$37:$L$59,MATCH('Indirect validations'!E256,'Balance Sheet'!$C$37:$C$59,0),1)</f>
        <v>4</v>
      </c>
      <c r="H256" s="484" t="str">
        <f>HLOOKUP(F256,'Balance Sheet'!$B$37:$L$38,2,FALSE)</f>
        <v>E</v>
      </c>
      <c r="I256" s="485">
        <f>INDEX('Balance Sheet'!$B$37:$L$59,MATCH('Indirect validations'!G256,'Balance Sheet'!$B$37:$B$59,0),MATCH('Indirect validations'!H256,'Balance Sheet'!$B$38:$L$38,0))</f>
        <v>0</v>
      </c>
      <c r="J256" s="485">
        <f>INDEX('Balance Sheet'!$B$97:$L$119,MATCH('Indirect validations'!G256,'Balance Sheet'!$B$97:$B$119,0),MATCH('Indirect validations'!H256,'Balance Sheet'!$B$98:$L$98,0))</f>
        <v>0</v>
      </c>
      <c r="N256" s="484"/>
      <c r="O256" s="484"/>
      <c r="P256" s="485"/>
      <c r="Q256" s="485"/>
      <c r="S256" s="494"/>
      <c r="V256" s="494"/>
    </row>
    <row r="257" spans="4:22" s="482" customFormat="1" ht="15" x14ac:dyDescent="0.25">
      <c r="D257" s="492" t="s">
        <v>157</v>
      </c>
      <c r="E257" s="482" t="str">
        <f>'Balance Sheet'!$C$45</f>
        <v>Long term business provision</v>
      </c>
      <c r="F257" s="482" t="str">
        <f>'Balance Sheet'!$I$37</f>
        <v>2021 UY</v>
      </c>
      <c r="G257" s="484">
        <f>INDEX('Balance Sheet'!$B$37:$L$59,MATCH('Indirect validations'!E257,'Balance Sheet'!$C$37:$C$59,0),1)</f>
        <v>5</v>
      </c>
      <c r="H257" s="484" t="str">
        <f>HLOOKUP(F257,'Balance Sheet'!$B$37:$L$38,2,FALSE)</f>
        <v>E</v>
      </c>
      <c r="I257" s="485">
        <f>INDEX('Balance Sheet'!$B$37:$L$59,MATCH('Indirect validations'!G257,'Balance Sheet'!$B$37:$B$59,0),MATCH('Indirect validations'!H257,'Balance Sheet'!$B$38:$L$38,0))</f>
        <v>0</v>
      </c>
      <c r="J257" s="485">
        <f>INDEX('Balance Sheet'!$B$97:$L$119,MATCH('Indirect validations'!G257,'Balance Sheet'!$B$97:$B$119,0),MATCH('Indirect validations'!H257,'Balance Sheet'!$B$98:$L$98,0))</f>
        <v>0</v>
      </c>
      <c r="N257" s="484"/>
      <c r="O257" s="484"/>
      <c r="P257" s="485"/>
      <c r="Q257" s="485"/>
      <c r="S257" s="494"/>
      <c r="V257" s="494"/>
    </row>
    <row r="258" spans="4:22" s="482" customFormat="1" ht="15" x14ac:dyDescent="0.25">
      <c r="D258" s="492" t="s">
        <v>157</v>
      </c>
      <c r="E258" s="482" t="str">
        <f>'Balance Sheet'!$C$46</f>
        <v>Other technical provisions</v>
      </c>
      <c r="F258" s="482" t="str">
        <f>'Balance Sheet'!$I$37</f>
        <v>2021 UY</v>
      </c>
      <c r="G258" s="484">
        <f>INDEX('Balance Sheet'!$B$37:$L$59,MATCH('Indirect validations'!E258,'Balance Sheet'!$C$37:$C$59,0),1)</f>
        <v>6</v>
      </c>
      <c r="H258" s="484" t="str">
        <f>HLOOKUP(F258,'Balance Sheet'!$B$37:$L$38,2,FALSE)</f>
        <v>E</v>
      </c>
      <c r="I258" s="485">
        <f>INDEX('Balance Sheet'!$B$37:$L$59,MATCH('Indirect validations'!G258,'Balance Sheet'!$B$37:$B$59,0),MATCH('Indirect validations'!H258,'Balance Sheet'!$B$38:$L$38,0))</f>
        <v>0</v>
      </c>
      <c r="J258" s="485">
        <f>INDEX('Balance Sheet'!$B$97:$L$119,MATCH('Indirect validations'!G258,'Balance Sheet'!$B$97:$B$119,0),MATCH('Indirect validations'!H258,'Balance Sheet'!$B$98:$L$98,0))</f>
        <v>0</v>
      </c>
      <c r="N258" s="484"/>
      <c r="O258" s="484"/>
      <c r="P258" s="485"/>
      <c r="Q258" s="485"/>
      <c r="S258" s="494"/>
      <c r="V258" s="494"/>
    </row>
    <row r="259" spans="4:22" s="482" customFormat="1" ht="15.75" thickBot="1" x14ac:dyDescent="0.3">
      <c r="D259" s="495"/>
      <c r="E259" s="482" t="s">
        <v>166</v>
      </c>
      <c r="F259" s="482" t="str">
        <f>'Balance Sheet'!$I$37</f>
        <v>2021 UY</v>
      </c>
      <c r="G259" s="484"/>
      <c r="H259" s="484"/>
      <c r="I259" s="501">
        <f>SUM(I255:I258)</f>
        <v>0</v>
      </c>
      <c r="J259" s="501">
        <f>SUM(J255:J258)</f>
        <v>0</v>
      </c>
      <c r="K259" s="493" t="s">
        <v>19</v>
      </c>
      <c r="L259" s="481" t="str">
        <f>'Currency risk'!$C$81</f>
        <v>Technical provisions</v>
      </c>
      <c r="M259" s="481" t="str">
        <f>'Currency risk'!$L$73</f>
        <v>Total</v>
      </c>
      <c r="N259" s="481">
        <f>INDEX('Currency risk'!$B$72:$C$87,MATCH('Indirect validations'!L259,'Currency risk'!$C$72:$C$87,0),1)</f>
        <v>7</v>
      </c>
      <c r="O259" s="481" t="str">
        <f>HLOOKUP(M259,'Currency risk'!$B$73:$L$74,2,FALSE)</f>
        <v>AN</v>
      </c>
      <c r="P259" s="485">
        <f>INDEX('Currency risk'!$B$72:$L$87,MATCH('Indirect validations'!N259,'Currency risk'!$B$72:$B$87,0),MATCH('Indirect validations'!O259,'Currency risk'!$B$74:$L$74,0))</f>
        <v>0</v>
      </c>
      <c r="Q259" s="485">
        <f>INDEX('Currency risk'!$N$72:$X$87,MATCH('Indirect validations'!N259,'Currency risk'!$N$72:$N$87,0),MATCH('Indirect validations'!O259,'Currency risk'!$N$74:$X$74,0))</f>
        <v>0</v>
      </c>
      <c r="R259" s="482" t="str">
        <f t="shared" ref="R259" si="202">IF($T259="No",IF(I259=P259,"Pass","Fail"),IF(I259+P259=0,"Pass","Fail"))</f>
        <v>Pass</v>
      </c>
      <c r="S259" s="494" t="str">
        <f t="shared" ref="S259" si="203">IF($T259="No",IF(J259=Q259,"Pass","Fail"),IF(J259+Q259=0,"Pass","Fail"))</f>
        <v>Pass</v>
      </c>
      <c r="T259" s="482" t="s">
        <v>154</v>
      </c>
      <c r="U259" s="482">
        <f t="shared" ref="U259" si="204">IF(R259="Pass",0,1)</f>
        <v>0</v>
      </c>
      <c r="V259" s="494">
        <f t="shared" ref="V259" si="205">IF(S259="Pass",0,1)</f>
        <v>0</v>
      </c>
    </row>
    <row r="260" spans="4:22" s="482" customFormat="1" ht="13.5" thickTop="1" x14ac:dyDescent="0.2">
      <c r="D260" s="495"/>
      <c r="G260" s="484"/>
      <c r="H260" s="484"/>
      <c r="I260" s="485"/>
      <c r="J260" s="485"/>
      <c r="N260" s="484"/>
      <c r="O260" s="484"/>
      <c r="P260" s="485"/>
      <c r="Q260" s="485"/>
      <c r="S260" s="494"/>
      <c r="V260" s="494"/>
    </row>
    <row r="261" spans="4:22" s="482" customFormat="1" ht="15" x14ac:dyDescent="0.25">
      <c r="D261" s="492" t="s">
        <v>157</v>
      </c>
      <c r="E261" s="482" t="str">
        <f>'Balance Sheet'!$C$43</f>
        <v>Provision for unearned premiums</v>
      </c>
      <c r="F261" s="482" t="str">
        <f>'Balance Sheet'!$J$37</f>
        <v>2020 UY</v>
      </c>
      <c r="G261" s="484">
        <f>INDEX('Balance Sheet'!$B$37:$L$59,MATCH('Indirect validations'!E261,'Balance Sheet'!$C$37:$C$59,0),1)</f>
        <v>3</v>
      </c>
      <c r="H261" s="484" t="str">
        <f>HLOOKUP(F261,'Balance Sheet'!$B$37:$L$38,2,FALSE)</f>
        <v>F</v>
      </c>
      <c r="I261" s="485">
        <f>INDEX('Balance Sheet'!$B$37:$L$59,MATCH('Indirect validations'!G261,'Balance Sheet'!$B$37:$B$59,0),MATCH('Indirect validations'!H261,'Balance Sheet'!$B$38:$L$38,0))</f>
        <v>0</v>
      </c>
      <c r="J261" s="485">
        <f>INDEX('Balance Sheet'!$B$97:$L$119,MATCH('Indirect validations'!G261,'Balance Sheet'!$B$97:$B$119,0),MATCH('Indirect validations'!H261,'Balance Sheet'!$B$98:$L$98,0))</f>
        <v>0</v>
      </c>
      <c r="N261" s="484"/>
      <c r="O261" s="484"/>
      <c r="P261" s="485"/>
      <c r="Q261" s="485"/>
      <c r="S261" s="494"/>
      <c r="V261" s="494"/>
    </row>
    <row r="262" spans="4:22" s="482" customFormat="1" ht="15" x14ac:dyDescent="0.25">
      <c r="D262" s="492" t="s">
        <v>157</v>
      </c>
      <c r="E262" s="482" t="str">
        <f>'Balance Sheet'!$C$44</f>
        <v>Claims outstanding</v>
      </c>
      <c r="F262" s="482" t="str">
        <f>'Balance Sheet'!$J$37</f>
        <v>2020 UY</v>
      </c>
      <c r="G262" s="484">
        <f>INDEX('Balance Sheet'!$B$37:$L$59,MATCH('Indirect validations'!E262,'Balance Sheet'!$C$37:$C$59,0),1)</f>
        <v>4</v>
      </c>
      <c r="H262" s="484" t="str">
        <f>HLOOKUP(F262,'Balance Sheet'!$B$37:$L$38,2,FALSE)</f>
        <v>F</v>
      </c>
      <c r="I262" s="485">
        <f>INDEX('Balance Sheet'!$B$37:$L$59,MATCH('Indirect validations'!G262,'Balance Sheet'!$B$37:$B$59,0),MATCH('Indirect validations'!H262,'Balance Sheet'!$B$38:$L$38,0))</f>
        <v>0</v>
      </c>
      <c r="J262" s="485">
        <f>INDEX('Balance Sheet'!$B$97:$L$119,MATCH('Indirect validations'!G262,'Balance Sheet'!$B$97:$B$119,0),MATCH('Indirect validations'!H262,'Balance Sheet'!$B$98:$L$98,0))</f>
        <v>0</v>
      </c>
      <c r="N262" s="484"/>
      <c r="O262" s="484"/>
      <c r="P262" s="485"/>
      <c r="Q262" s="485"/>
      <c r="S262" s="494"/>
      <c r="V262" s="494"/>
    </row>
    <row r="263" spans="4:22" s="482" customFormat="1" ht="15" x14ac:dyDescent="0.25">
      <c r="D263" s="492" t="s">
        <v>157</v>
      </c>
      <c r="E263" s="482" t="str">
        <f>'Balance Sheet'!$C$45</f>
        <v>Long term business provision</v>
      </c>
      <c r="F263" s="482" t="str">
        <f>'Balance Sheet'!$J$37</f>
        <v>2020 UY</v>
      </c>
      <c r="G263" s="484">
        <f>INDEX('Balance Sheet'!$B$37:$L$59,MATCH('Indirect validations'!E263,'Balance Sheet'!$C$37:$C$59,0),1)</f>
        <v>5</v>
      </c>
      <c r="H263" s="484" t="str">
        <f>HLOOKUP(F263,'Balance Sheet'!$B$37:$L$38,2,FALSE)</f>
        <v>F</v>
      </c>
      <c r="I263" s="485">
        <f>INDEX('Balance Sheet'!$B$37:$L$59,MATCH('Indirect validations'!G263,'Balance Sheet'!$B$37:$B$59,0),MATCH('Indirect validations'!H263,'Balance Sheet'!$B$38:$L$38,0))</f>
        <v>0</v>
      </c>
      <c r="J263" s="485">
        <f>INDEX('Balance Sheet'!$B$97:$L$119,MATCH('Indirect validations'!G263,'Balance Sheet'!$B$97:$B$119,0),MATCH('Indirect validations'!H263,'Balance Sheet'!$B$98:$L$98,0))</f>
        <v>0</v>
      </c>
      <c r="N263" s="484"/>
      <c r="O263" s="484"/>
      <c r="P263" s="485"/>
      <c r="Q263" s="485"/>
      <c r="S263" s="494"/>
      <c r="V263" s="494"/>
    </row>
    <row r="264" spans="4:22" s="482" customFormat="1" ht="15" x14ac:dyDescent="0.25">
      <c r="D264" s="492" t="s">
        <v>157</v>
      </c>
      <c r="E264" s="482" t="str">
        <f>'Balance Sheet'!$C$46</f>
        <v>Other technical provisions</v>
      </c>
      <c r="F264" s="482" t="str">
        <f>'Balance Sheet'!$J$37</f>
        <v>2020 UY</v>
      </c>
      <c r="G264" s="484">
        <f>INDEX('Balance Sheet'!$B$37:$L$59,MATCH('Indirect validations'!E264,'Balance Sheet'!$C$37:$C$59,0),1)</f>
        <v>6</v>
      </c>
      <c r="H264" s="484" t="str">
        <f>HLOOKUP(F264,'Balance Sheet'!$B$37:$L$38,2,FALSE)</f>
        <v>F</v>
      </c>
      <c r="I264" s="485">
        <f>INDEX('Balance Sheet'!$B$37:$L$59,MATCH('Indirect validations'!G264,'Balance Sheet'!$B$37:$B$59,0),MATCH('Indirect validations'!H264,'Balance Sheet'!$B$38:$L$38,0))</f>
        <v>0</v>
      </c>
      <c r="J264" s="485">
        <f>INDEX('Balance Sheet'!$B$97:$L$119,MATCH('Indirect validations'!G264,'Balance Sheet'!$B$97:$B$119,0),MATCH('Indirect validations'!H264,'Balance Sheet'!$B$98:$L$98,0))</f>
        <v>0</v>
      </c>
      <c r="N264" s="484"/>
      <c r="O264" s="484"/>
      <c r="P264" s="485"/>
      <c r="Q264" s="485"/>
      <c r="S264" s="494"/>
      <c r="V264" s="494"/>
    </row>
    <row r="265" spans="4:22" s="482" customFormat="1" ht="15.75" thickBot="1" x14ac:dyDescent="0.3">
      <c r="D265" s="495"/>
      <c r="E265" s="482" t="s">
        <v>166</v>
      </c>
      <c r="F265" s="482" t="str">
        <f>'Balance Sheet'!$J$37</f>
        <v>2020 UY</v>
      </c>
      <c r="G265" s="484"/>
      <c r="H265" s="484"/>
      <c r="I265" s="501">
        <f>SUM(I261:I264)</f>
        <v>0</v>
      </c>
      <c r="J265" s="501">
        <f>SUM(J261:J264)</f>
        <v>0</v>
      </c>
      <c r="K265" s="493" t="s">
        <v>19</v>
      </c>
      <c r="L265" s="481" t="str">
        <f>'Currency risk'!$C$98</f>
        <v>Technical provisions</v>
      </c>
      <c r="M265" s="481" t="str">
        <f>'Currency risk'!$L$90</f>
        <v>Total</v>
      </c>
      <c r="N265" s="481">
        <f>INDEX('Currency risk'!$B$89:$C$104,MATCH('Indirect validations'!L265,'Currency risk'!$C$89:$C$104,0),1)</f>
        <v>7</v>
      </c>
      <c r="O265" s="481" t="str">
        <f>HLOOKUP(M265,'Currency risk'!$B$90:$L$91,2,FALSE)</f>
        <v>AV</v>
      </c>
      <c r="P265" s="485">
        <f>INDEX('Currency risk'!$B$89:$L$104,MATCH('Indirect validations'!N265,'Currency risk'!$B$89:$B$104,0),MATCH('Indirect validations'!O265,'Currency risk'!$B$91:$L$91,0))</f>
        <v>0</v>
      </c>
      <c r="Q265" s="485">
        <f>INDEX('Currency risk'!$N$89:$X$104,MATCH('Indirect validations'!N265,'Currency risk'!$N$89:$N$104,0),MATCH('Indirect validations'!O265,'Currency risk'!$N$91:$X$91,0))</f>
        <v>0</v>
      </c>
      <c r="R265" s="482" t="str">
        <f t="shared" ref="R265" si="206">IF($T265="No",IF(I265=P265,"Pass","Fail"),IF(I265+P265=0,"Pass","Fail"))</f>
        <v>Pass</v>
      </c>
      <c r="S265" s="494" t="str">
        <f t="shared" ref="S265" si="207">IF($T265="No",IF(J265=Q265,"Pass","Fail"),IF(J265+Q265=0,"Pass","Fail"))</f>
        <v>Pass</v>
      </c>
      <c r="T265" s="482" t="s">
        <v>154</v>
      </c>
      <c r="U265" s="482">
        <f t="shared" ref="U265" si="208">IF(R265="Pass",0,1)</f>
        <v>0</v>
      </c>
      <c r="V265" s="494">
        <f t="shared" ref="V265" si="209">IF(S265="Pass",0,1)</f>
        <v>0</v>
      </c>
    </row>
    <row r="266" spans="4:22" s="482" customFormat="1" ht="13.5" thickTop="1" x14ac:dyDescent="0.2">
      <c r="D266" s="495"/>
      <c r="G266" s="484"/>
      <c r="H266" s="484"/>
      <c r="I266" s="485"/>
      <c r="J266" s="485"/>
      <c r="N266" s="484"/>
      <c r="O266" s="484"/>
      <c r="P266" s="485"/>
      <c r="Q266" s="485"/>
      <c r="S266" s="494"/>
      <c r="V266" s="494"/>
    </row>
    <row r="267" spans="4:22" s="482" customFormat="1" ht="15" x14ac:dyDescent="0.25">
      <c r="D267" s="492" t="s">
        <v>157</v>
      </c>
      <c r="E267" s="482" t="str">
        <f>'Balance Sheet'!$C$43</f>
        <v>Provision for unearned premiums</v>
      </c>
      <c r="F267" s="482" t="str">
        <f>'Balance Sheet'!$K$37</f>
        <v>2019 UY</v>
      </c>
      <c r="G267" s="484">
        <f>INDEX('Balance Sheet'!$B$37:$L$59,MATCH('Indirect validations'!E267,'Balance Sheet'!$C$37:$C$59,0),1)</f>
        <v>3</v>
      </c>
      <c r="H267" s="484" t="str">
        <f>HLOOKUP(F267,'Balance Sheet'!$B$37:$L$38,2,FALSE)</f>
        <v>G</v>
      </c>
      <c r="I267" s="485">
        <f>INDEX('Balance Sheet'!$B$37:$L$59,MATCH('Indirect validations'!G267,'Balance Sheet'!$B$37:$B$59,0),MATCH('Indirect validations'!H267,'Balance Sheet'!$B$38:$L$38,0))</f>
        <v>0</v>
      </c>
      <c r="J267" s="485">
        <f>INDEX('Balance Sheet'!$B$97:$L$119,MATCH('Indirect validations'!G267,'Balance Sheet'!$B$97:$B$119,0),MATCH('Indirect validations'!H267,'Balance Sheet'!$B$98:$L$98,0))</f>
        <v>0</v>
      </c>
      <c r="N267" s="484"/>
      <c r="O267" s="484"/>
      <c r="P267" s="485"/>
      <c r="Q267" s="485"/>
      <c r="S267" s="494"/>
      <c r="V267" s="494"/>
    </row>
    <row r="268" spans="4:22" s="482" customFormat="1" ht="15" x14ac:dyDescent="0.25">
      <c r="D268" s="492" t="s">
        <v>157</v>
      </c>
      <c r="E268" s="482" t="str">
        <f>'Balance Sheet'!$C$44</f>
        <v>Claims outstanding</v>
      </c>
      <c r="F268" s="482" t="str">
        <f>'Balance Sheet'!$K$37</f>
        <v>2019 UY</v>
      </c>
      <c r="G268" s="484">
        <f>INDEX('Balance Sheet'!$B$37:$L$59,MATCH('Indirect validations'!E268,'Balance Sheet'!$C$37:$C$59,0),1)</f>
        <v>4</v>
      </c>
      <c r="H268" s="484" t="str">
        <f>HLOOKUP(F268,'Balance Sheet'!$B$37:$L$38,2,FALSE)</f>
        <v>G</v>
      </c>
      <c r="I268" s="485">
        <f>INDEX('Balance Sheet'!$B$37:$L$59,MATCH('Indirect validations'!G268,'Balance Sheet'!$B$37:$B$59,0),MATCH('Indirect validations'!H268,'Balance Sheet'!$B$38:$L$38,0))</f>
        <v>0</v>
      </c>
      <c r="J268" s="485">
        <f>INDEX('Balance Sheet'!$B$97:$L$119,MATCH('Indirect validations'!G268,'Balance Sheet'!$B$97:$B$119,0),MATCH('Indirect validations'!H268,'Balance Sheet'!$B$98:$L$98,0))</f>
        <v>0</v>
      </c>
      <c r="N268" s="484"/>
      <c r="O268" s="484"/>
      <c r="P268" s="485"/>
      <c r="Q268" s="485"/>
      <c r="S268" s="494"/>
      <c r="V268" s="494"/>
    </row>
    <row r="269" spans="4:22" s="482" customFormat="1" ht="15" x14ac:dyDescent="0.25">
      <c r="D269" s="492" t="s">
        <v>157</v>
      </c>
      <c r="E269" s="482" t="str">
        <f>'Balance Sheet'!$C$45</f>
        <v>Long term business provision</v>
      </c>
      <c r="F269" s="482" t="str">
        <f>'Balance Sheet'!$K$37</f>
        <v>2019 UY</v>
      </c>
      <c r="G269" s="484">
        <f>INDEX('Balance Sheet'!$B$37:$L$59,MATCH('Indirect validations'!E269,'Balance Sheet'!$C$37:$C$59,0),1)</f>
        <v>5</v>
      </c>
      <c r="H269" s="484" t="str">
        <f>HLOOKUP(F269,'Balance Sheet'!$B$37:$L$38,2,FALSE)</f>
        <v>G</v>
      </c>
      <c r="I269" s="485">
        <f>INDEX('Balance Sheet'!$B$37:$L$59,MATCH('Indirect validations'!G269,'Balance Sheet'!$B$37:$B$59,0),MATCH('Indirect validations'!H269,'Balance Sheet'!$B$38:$L$38,0))</f>
        <v>0</v>
      </c>
      <c r="J269" s="485">
        <f>INDEX('Balance Sheet'!$B$97:$L$119,MATCH('Indirect validations'!G269,'Balance Sheet'!$B$97:$B$119,0),MATCH('Indirect validations'!H269,'Balance Sheet'!$B$98:$L$98,0))</f>
        <v>0</v>
      </c>
      <c r="N269" s="484"/>
      <c r="O269" s="484"/>
      <c r="P269" s="485"/>
      <c r="Q269" s="485"/>
      <c r="S269" s="494"/>
      <c r="V269" s="494"/>
    </row>
    <row r="270" spans="4:22" s="482" customFormat="1" ht="15" x14ac:dyDescent="0.25">
      <c r="D270" s="492" t="s">
        <v>157</v>
      </c>
      <c r="E270" s="482" t="str">
        <f>'Balance Sheet'!$C$46</f>
        <v>Other technical provisions</v>
      </c>
      <c r="F270" s="482" t="str">
        <f>'Balance Sheet'!$K$37</f>
        <v>2019 UY</v>
      </c>
      <c r="G270" s="484">
        <f>INDEX('Balance Sheet'!$B$37:$L$59,MATCH('Indirect validations'!E270,'Balance Sheet'!$C$37:$C$59,0),1)</f>
        <v>6</v>
      </c>
      <c r="H270" s="484" t="str">
        <f>HLOOKUP(F270,'Balance Sheet'!$B$37:$L$38,2,FALSE)</f>
        <v>G</v>
      </c>
      <c r="I270" s="485">
        <f>INDEX('Balance Sheet'!$B$37:$L$59,MATCH('Indirect validations'!G270,'Balance Sheet'!$B$37:$B$59,0),MATCH('Indirect validations'!H270,'Balance Sheet'!$B$38:$L$38,0))</f>
        <v>0</v>
      </c>
      <c r="J270" s="485">
        <f>INDEX('Balance Sheet'!$B$97:$L$119,MATCH('Indirect validations'!G270,'Balance Sheet'!$B$97:$B$119,0),MATCH('Indirect validations'!H270,'Balance Sheet'!$B$98:$L$98,0))</f>
        <v>0</v>
      </c>
      <c r="N270" s="484"/>
      <c r="O270" s="484"/>
      <c r="P270" s="485"/>
      <c r="Q270" s="485"/>
      <c r="S270" s="494"/>
      <c r="V270" s="494"/>
    </row>
    <row r="271" spans="4:22" s="482" customFormat="1" ht="15.75" thickBot="1" x14ac:dyDescent="0.3">
      <c r="D271" s="495"/>
      <c r="E271" s="482" t="s">
        <v>166</v>
      </c>
      <c r="F271" s="482" t="str">
        <f>'Balance Sheet'!$K$37</f>
        <v>2019 UY</v>
      </c>
      <c r="G271" s="484"/>
      <c r="H271" s="484"/>
      <c r="I271" s="501">
        <f>SUM(I267:I270)</f>
        <v>0</v>
      </c>
      <c r="J271" s="501">
        <f>SUM(J267:J270)</f>
        <v>0</v>
      </c>
      <c r="K271" s="493" t="s">
        <v>19</v>
      </c>
      <c r="L271" s="481" t="str">
        <f>'Currency risk'!$C$115</f>
        <v>Technical provisions</v>
      </c>
      <c r="M271" s="481" t="str">
        <f>'Currency risk'!$L$107</f>
        <v>Total</v>
      </c>
      <c r="N271" s="481">
        <f>INDEX('Currency risk'!$B$106:$C$121,MATCH('Indirect validations'!L271,'Currency risk'!$C$106:$C$121,0),1)</f>
        <v>7</v>
      </c>
      <c r="O271" s="481" t="str">
        <f>HLOOKUP(M271,'Currency risk'!$B$107:$L$108,2,FALSE)</f>
        <v>BD</v>
      </c>
      <c r="P271" s="485">
        <f>INDEX('Currency risk'!$B$106:$L$121,MATCH('Indirect validations'!N271,'Currency risk'!$B$106:$B$121,0),MATCH('Indirect validations'!O271,'Currency risk'!$B$108:$L$108,0))</f>
        <v>0</v>
      </c>
      <c r="Q271" s="485">
        <f>INDEX('Currency risk'!$N$106:$X$121,MATCH('Indirect validations'!N271,'Currency risk'!$N$106:$N$121,0),MATCH('Indirect validations'!O271,'Currency risk'!$N$108:$X$108,0))</f>
        <v>0</v>
      </c>
      <c r="R271" s="482" t="str">
        <f t="shared" ref="R271" si="210">IF($T271="No",IF(I271=P271,"Pass","Fail"),IF(I271+P271=0,"Pass","Fail"))</f>
        <v>Pass</v>
      </c>
      <c r="S271" s="494" t="str">
        <f t="shared" ref="S271" si="211">IF($T271="No",IF(J271=Q271,"Pass","Fail"),IF(J271+Q271=0,"Pass","Fail"))</f>
        <v>Pass</v>
      </c>
      <c r="T271" s="482" t="s">
        <v>154</v>
      </c>
      <c r="U271" s="482">
        <f t="shared" ref="U271" si="212">IF(R271="Pass",0,1)</f>
        <v>0</v>
      </c>
      <c r="V271" s="494">
        <f t="shared" ref="V271" si="213">IF(S271="Pass",0,1)</f>
        <v>0</v>
      </c>
    </row>
    <row r="272" spans="4:22" s="482" customFormat="1" ht="13.5" thickTop="1" x14ac:dyDescent="0.2">
      <c r="D272" s="495"/>
      <c r="G272" s="484"/>
      <c r="H272" s="484"/>
      <c r="I272" s="485"/>
      <c r="J272" s="485"/>
      <c r="N272" s="484"/>
      <c r="O272" s="484"/>
      <c r="P272" s="485"/>
      <c r="Q272" s="485"/>
      <c r="S272" s="494"/>
      <c r="V272" s="494"/>
    </row>
    <row r="273" spans="4:22" s="482" customFormat="1" ht="15" x14ac:dyDescent="0.25">
      <c r="D273" s="492" t="s">
        <v>157</v>
      </c>
      <c r="E273" s="482" t="str">
        <f>'Balance Sheet'!$C$43</f>
        <v>Provision for unearned premiums</v>
      </c>
      <c r="F273" s="482" t="str">
        <f>'Balance Sheet'!$L$37</f>
        <v>Total</v>
      </c>
      <c r="G273" s="484">
        <f>INDEX('Balance Sheet'!$B$37:$L$59,MATCH('Indirect validations'!E273,'Balance Sheet'!$C$37:$C$59,0),1)</f>
        <v>3</v>
      </c>
      <c r="H273" s="484" t="str">
        <f>HLOOKUP(F273,'Balance Sheet'!$B$37:$L$38,2,FALSE)</f>
        <v>H</v>
      </c>
      <c r="I273" s="485">
        <f>INDEX('Balance Sheet'!$B$37:$L$59,MATCH('Indirect validations'!G273,'Balance Sheet'!$B$37:$B$59,0),MATCH('Indirect validations'!H273,'Balance Sheet'!$B$38:$L$38,0))</f>
        <v>0</v>
      </c>
      <c r="J273" s="485">
        <f>INDEX('Balance Sheet'!$B$97:$L$119,MATCH('Indirect validations'!G273,'Balance Sheet'!$B$97:$B$119,0),MATCH('Indirect validations'!H273,'Balance Sheet'!$B$98:$L$98,0))</f>
        <v>0</v>
      </c>
      <c r="N273" s="484"/>
      <c r="O273" s="484"/>
      <c r="P273" s="485"/>
      <c r="Q273" s="485"/>
      <c r="S273" s="494"/>
      <c r="V273" s="494"/>
    </row>
    <row r="274" spans="4:22" s="482" customFormat="1" ht="15" x14ac:dyDescent="0.25">
      <c r="D274" s="492" t="s">
        <v>157</v>
      </c>
      <c r="E274" s="482" t="str">
        <f>'Balance Sheet'!$C$44</f>
        <v>Claims outstanding</v>
      </c>
      <c r="F274" s="482" t="str">
        <f>'Balance Sheet'!$L$37</f>
        <v>Total</v>
      </c>
      <c r="G274" s="484">
        <f>INDEX('Balance Sheet'!$B$37:$L$59,MATCH('Indirect validations'!E274,'Balance Sheet'!$C$37:$C$59,0),1)</f>
        <v>4</v>
      </c>
      <c r="H274" s="484" t="str">
        <f>HLOOKUP(F274,'Balance Sheet'!$B$37:$L$38,2,FALSE)</f>
        <v>H</v>
      </c>
      <c r="I274" s="485">
        <f>INDEX('Balance Sheet'!$B$37:$L$59,MATCH('Indirect validations'!G274,'Balance Sheet'!$B$37:$B$59,0),MATCH('Indirect validations'!H274,'Balance Sheet'!$B$38:$L$38,0))</f>
        <v>0</v>
      </c>
      <c r="J274" s="485">
        <f>INDEX('Balance Sheet'!$B$97:$L$119,MATCH('Indirect validations'!G274,'Balance Sheet'!$B$97:$B$119,0),MATCH('Indirect validations'!H274,'Balance Sheet'!$B$98:$L$98,0))</f>
        <v>0</v>
      </c>
      <c r="N274" s="484"/>
      <c r="O274" s="484"/>
      <c r="P274" s="485"/>
      <c r="Q274" s="485"/>
      <c r="S274" s="494"/>
      <c r="V274" s="494"/>
    </row>
    <row r="275" spans="4:22" s="482" customFormat="1" ht="15" x14ac:dyDescent="0.25">
      <c r="D275" s="492" t="s">
        <v>157</v>
      </c>
      <c r="E275" s="482" t="str">
        <f>'Balance Sheet'!$C$45</f>
        <v>Long term business provision</v>
      </c>
      <c r="F275" s="482" t="str">
        <f>'Balance Sheet'!$L$37</f>
        <v>Total</v>
      </c>
      <c r="G275" s="484">
        <f>INDEX('Balance Sheet'!$B$37:$L$59,MATCH('Indirect validations'!E275,'Balance Sheet'!$C$37:$C$59,0),1)</f>
        <v>5</v>
      </c>
      <c r="H275" s="484" t="str">
        <f>HLOOKUP(F275,'Balance Sheet'!$B$37:$L$38,2,FALSE)</f>
        <v>H</v>
      </c>
      <c r="I275" s="485">
        <f>INDEX('Balance Sheet'!$B$37:$L$59,MATCH('Indirect validations'!G275,'Balance Sheet'!$B$37:$B$59,0),MATCH('Indirect validations'!H275,'Balance Sheet'!$B$38:$L$38,0))</f>
        <v>0</v>
      </c>
      <c r="J275" s="485">
        <f>INDEX('Balance Sheet'!$B$97:$L$119,MATCH('Indirect validations'!G275,'Balance Sheet'!$B$97:$B$119,0),MATCH('Indirect validations'!H275,'Balance Sheet'!$B$98:$L$98,0))</f>
        <v>0</v>
      </c>
      <c r="N275" s="484"/>
      <c r="O275" s="484"/>
      <c r="P275" s="485"/>
      <c r="Q275" s="485"/>
      <c r="S275" s="494"/>
      <c r="V275" s="494"/>
    </row>
    <row r="276" spans="4:22" s="482" customFormat="1" ht="15" x14ac:dyDescent="0.25">
      <c r="D276" s="492" t="s">
        <v>157</v>
      </c>
      <c r="E276" s="482" t="str">
        <f>'Balance Sheet'!$C$46</f>
        <v>Other technical provisions</v>
      </c>
      <c r="F276" s="482" t="str">
        <f>'Balance Sheet'!$L$37</f>
        <v>Total</v>
      </c>
      <c r="G276" s="484">
        <f>INDEX('Balance Sheet'!$B$37:$L$59,MATCH('Indirect validations'!E276,'Balance Sheet'!$C$37:$C$59,0),1)</f>
        <v>6</v>
      </c>
      <c r="H276" s="484" t="str">
        <f>HLOOKUP(F276,'Balance Sheet'!$B$37:$L$38,2,FALSE)</f>
        <v>H</v>
      </c>
      <c r="I276" s="485">
        <f>INDEX('Balance Sheet'!$B$37:$L$59,MATCH('Indirect validations'!G276,'Balance Sheet'!$B$37:$B$59,0),MATCH('Indirect validations'!H276,'Balance Sheet'!$B$38:$L$38,0))</f>
        <v>0</v>
      </c>
      <c r="J276" s="485">
        <f>INDEX('Balance Sheet'!$B$97:$L$119,MATCH('Indirect validations'!G276,'Balance Sheet'!$B$97:$B$119,0),MATCH('Indirect validations'!H276,'Balance Sheet'!$B$98:$L$98,0))</f>
        <v>0</v>
      </c>
      <c r="N276" s="484"/>
      <c r="O276" s="484"/>
      <c r="P276" s="485"/>
      <c r="Q276" s="485"/>
      <c r="S276" s="494"/>
      <c r="V276" s="494"/>
    </row>
    <row r="277" spans="4:22" s="482" customFormat="1" ht="15.75" thickBot="1" x14ac:dyDescent="0.3">
      <c r="D277" s="495"/>
      <c r="E277" s="482" t="s">
        <v>166</v>
      </c>
      <c r="F277" s="482" t="str">
        <f>'Balance Sheet'!$L$37</f>
        <v>Total</v>
      </c>
      <c r="G277" s="484"/>
      <c r="H277" s="484"/>
      <c r="I277" s="501">
        <f>SUM(I273:I276)</f>
        <v>0</v>
      </c>
      <c r="J277" s="501">
        <f>SUM(J273:J276)</f>
        <v>0</v>
      </c>
      <c r="K277" s="493" t="s">
        <v>19</v>
      </c>
      <c r="L277" s="481" t="str">
        <f>'Currency risk'!$C$132</f>
        <v>Technical provisions</v>
      </c>
      <c r="M277" s="481" t="str">
        <f>'Currency risk'!$L$124</f>
        <v>Total</v>
      </c>
      <c r="N277" s="481">
        <f>INDEX('Currency risk'!$B$123:$C$138,MATCH('Indirect validations'!L277,'Currency risk'!$C$123:$C$138,0),1)</f>
        <v>7</v>
      </c>
      <c r="O277" s="481" t="str">
        <f>HLOOKUP(M277,'Currency risk'!$B$124:$L$125,2,FALSE)</f>
        <v>BL</v>
      </c>
      <c r="P277" s="485">
        <f>INDEX('Currency risk'!$B$123:$L$138,MATCH('Indirect validations'!N277,'Currency risk'!$B$123:$B$138,0),MATCH('Indirect validations'!O277,'Currency risk'!$B$125:$L$125,0))</f>
        <v>0</v>
      </c>
      <c r="Q277" s="485">
        <f>INDEX('Currency risk'!$N$123:$X$138,MATCH('Indirect validations'!N277,'Currency risk'!$N$123:$N$138,0),MATCH('Indirect validations'!O277,'Currency risk'!$N$125:$X$125,0))</f>
        <v>0</v>
      </c>
      <c r="R277" s="482" t="str">
        <f t="shared" ref="R277" si="214">IF($T277="No",IF(I277=P277,"Pass","Fail"),IF(I277+P277=0,"Pass","Fail"))</f>
        <v>Pass</v>
      </c>
      <c r="S277" s="494" t="str">
        <f t="shared" ref="S277" si="215">IF($T277="No",IF(J277=Q277,"Pass","Fail"),IF(J277+Q277=0,"Pass","Fail"))</f>
        <v>Pass</v>
      </c>
      <c r="T277" s="482" t="s">
        <v>154</v>
      </c>
      <c r="U277" s="482">
        <f t="shared" ref="U277" si="216">IF(R277="Pass",0,1)</f>
        <v>0</v>
      </c>
      <c r="V277" s="494">
        <f t="shared" ref="V277" si="217">IF(S277="Pass",0,1)</f>
        <v>0</v>
      </c>
    </row>
    <row r="278" spans="4:22" s="482" customFormat="1" ht="13.5" thickTop="1" x14ac:dyDescent="0.2">
      <c r="D278" s="495"/>
      <c r="G278" s="484"/>
      <c r="H278" s="484"/>
      <c r="I278" s="485"/>
      <c r="J278" s="485"/>
      <c r="N278" s="484"/>
      <c r="O278" s="484"/>
      <c r="P278" s="485"/>
      <c r="Q278" s="485"/>
      <c r="S278" s="494"/>
      <c r="V278" s="494"/>
    </row>
    <row r="279" spans="4:22" s="482" customFormat="1" ht="15" x14ac:dyDescent="0.25">
      <c r="D279" s="492" t="s">
        <v>157</v>
      </c>
      <c r="E279" s="482" t="str">
        <f>'Balance Sheet'!$C$52</f>
        <v>Creditors arising out of direct insurance operations</v>
      </c>
      <c r="F279" s="482" t="str">
        <f>'Balance Sheet'!$E$37</f>
        <v>2025 UY</v>
      </c>
      <c r="G279" s="484">
        <f>INDEX('Balance Sheet'!$B$37:$L$59,MATCH('Indirect validations'!E279,'Balance Sheet'!$C$37:$C$59,0),1)</f>
        <v>9</v>
      </c>
      <c r="H279" s="484" t="str">
        <f>HLOOKUP(F279,'Balance Sheet'!$B$37:$L$38,2,FALSE)</f>
        <v>A</v>
      </c>
      <c r="I279" s="485">
        <f>INDEX('Balance Sheet'!$B$37:$L$59,MATCH('Indirect validations'!G279,'Balance Sheet'!$B$37:$B$59,0),MATCH('Indirect validations'!H279,'Balance Sheet'!$B$38:$L$38,0))</f>
        <v>0</v>
      </c>
      <c r="J279" s="485">
        <f>INDEX('Balance Sheet'!$B$97:$L$119,MATCH('Indirect validations'!G279,'Balance Sheet'!$B$97:$B$119,0),MATCH('Indirect validations'!H279,'Balance Sheet'!$B$98:$L$98,0))</f>
        <v>0</v>
      </c>
      <c r="N279" s="484"/>
      <c r="O279" s="484"/>
      <c r="P279" s="485"/>
      <c r="Q279" s="485"/>
      <c r="S279" s="494"/>
      <c r="V279" s="494"/>
    </row>
    <row r="280" spans="4:22" s="482" customFormat="1" ht="15" x14ac:dyDescent="0.25">
      <c r="D280" s="492" t="s">
        <v>157</v>
      </c>
      <c r="E280" s="482" t="str">
        <f>'Balance Sheet'!$C$53</f>
        <v>Creditors arising out of reinsurance operations</v>
      </c>
      <c r="F280" s="482" t="str">
        <f>'Balance Sheet'!$E$37</f>
        <v>2025 UY</v>
      </c>
      <c r="G280" s="484">
        <f>INDEX('Balance Sheet'!$B$37:$L$59,MATCH('Indirect validations'!E280,'Balance Sheet'!$C$37:$C$59,0),1)</f>
        <v>10</v>
      </c>
      <c r="H280" s="484" t="str">
        <f>HLOOKUP(F280,'Balance Sheet'!$B$37:$L$38,2,FALSE)</f>
        <v>A</v>
      </c>
      <c r="I280" s="485">
        <f>INDEX('Balance Sheet'!$B$37:$L$59,MATCH('Indirect validations'!G280,'Balance Sheet'!$B$37:$B$59,0),MATCH('Indirect validations'!H280,'Balance Sheet'!$B$38:$L$38,0))</f>
        <v>0</v>
      </c>
      <c r="J280" s="485">
        <f>INDEX('Balance Sheet'!$B$97:$L$119,MATCH('Indirect validations'!G280,'Balance Sheet'!$B$97:$B$119,0),MATCH('Indirect validations'!H280,'Balance Sheet'!$B$98:$L$98,0))</f>
        <v>0</v>
      </c>
      <c r="N280" s="484"/>
      <c r="O280" s="484"/>
      <c r="P280" s="485"/>
      <c r="Q280" s="485"/>
      <c r="S280" s="494"/>
      <c r="V280" s="494"/>
    </row>
    <row r="281" spans="4:22" s="482" customFormat="1" ht="15" x14ac:dyDescent="0.25">
      <c r="D281" s="492" t="s">
        <v>157</v>
      </c>
      <c r="E281" s="482" t="str">
        <f>'Balance Sheet'!$C$54</f>
        <v>Other creditors including taxation and social security</v>
      </c>
      <c r="F281" s="482" t="str">
        <f>'Balance Sheet'!$E$37</f>
        <v>2025 UY</v>
      </c>
      <c r="G281" s="484">
        <f>INDEX('Balance Sheet'!$B$37:$L$59,MATCH('Indirect validations'!E281,'Balance Sheet'!$C$37:$C$59,0),1)</f>
        <v>11</v>
      </c>
      <c r="H281" s="484" t="str">
        <f>HLOOKUP(F281,'Balance Sheet'!$B$37:$L$38,2,FALSE)</f>
        <v>A</v>
      </c>
      <c r="I281" s="485">
        <f>INDEX('Balance Sheet'!$B$37:$L$59,MATCH('Indirect validations'!G281,'Balance Sheet'!$B$37:$B$59,0),MATCH('Indirect validations'!H281,'Balance Sheet'!$B$38:$L$38,0))</f>
        <v>0</v>
      </c>
      <c r="J281" s="485">
        <f>INDEX('Balance Sheet'!$B$97:$L$119,MATCH('Indirect validations'!G281,'Balance Sheet'!$B$97:$B$119,0),MATCH('Indirect validations'!H281,'Balance Sheet'!$B$98:$L$98,0))</f>
        <v>0</v>
      </c>
      <c r="N281" s="484"/>
      <c r="O281" s="484"/>
      <c r="P281" s="485"/>
      <c r="Q281" s="485"/>
      <c r="S281" s="494"/>
      <c r="V281" s="494"/>
    </row>
    <row r="282" spans="4:22" s="482" customFormat="1" ht="15" x14ac:dyDescent="0.25">
      <c r="D282" s="492" t="s">
        <v>157</v>
      </c>
      <c r="E282" s="482" t="str">
        <f>'Balance Sheet'!$C$55</f>
        <v>Amounts owed to credit institutions</v>
      </c>
      <c r="F282" s="482" t="str">
        <f>'Balance Sheet'!$E$37</f>
        <v>2025 UY</v>
      </c>
      <c r="G282" s="484">
        <f>INDEX('Balance Sheet'!$B$37:$L$59,MATCH('Indirect validations'!E282,'Balance Sheet'!$C$37:$C$59,0),1)</f>
        <v>12</v>
      </c>
      <c r="H282" s="484" t="str">
        <f>HLOOKUP(F282,'Balance Sheet'!$B$37:$L$38,2,FALSE)</f>
        <v>A</v>
      </c>
      <c r="I282" s="485">
        <f>INDEX('Balance Sheet'!$B$37:$L$59,MATCH('Indirect validations'!G282,'Balance Sheet'!$B$37:$B$59,0),MATCH('Indirect validations'!H282,'Balance Sheet'!$B$38:$L$38,0))</f>
        <v>0</v>
      </c>
      <c r="J282" s="485">
        <f>INDEX('Balance Sheet'!$B$97:$L$119,MATCH('Indirect validations'!G282,'Balance Sheet'!$B$97:$B$119,0),MATCH('Indirect validations'!H282,'Balance Sheet'!$B$98:$L$98,0))</f>
        <v>0</v>
      </c>
      <c r="K282" s="481"/>
      <c r="L282" s="481"/>
      <c r="M282" s="481"/>
      <c r="N282" s="481"/>
      <c r="O282" s="481"/>
      <c r="P282" s="485"/>
      <c r="Q282" s="485"/>
      <c r="S282" s="494"/>
      <c r="V282" s="494"/>
    </row>
    <row r="283" spans="4:22" s="482" customFormat="1" ht="15.75" thickBot="1" x14ac:dyDescent="0.3">
      <c r="D283" s="495"/>
      <c r="E283" s="482" t="s">
        <v>40</v>
      </c>
      <c r="F283" s="482" t="str">
        <f>'Balance Sheet'!$E$37</f>
        <v>2025 UY</v>
      </c>
      <c r="G283" s="484"/>
      <c r="H283" s="484"/>
      <c r="I283" s="501">
        <f>SUM(I279:I282)</f>
        <v>0</v>
      </c>
      <c r="J283" s="501">
        <f>SUM(J279:J282)</f>
        <v>0</v>
      </c>
      <c r="K283" s="493" t="s">
        <v>19</v>
      </c>
      <c r="L283" s="481" t="str">
        <f>'Currency risk'!$C$16</f>
        <v>Creditors</v>
      </c>
      <c r="M283" s="481" t="str">
        <f>'Currency risk'!$L$5</f>
        <v>Total</v>
      </c>
      <c r="N283" s="481">
        <f>INDEX('Currency risk'!$B$4:$C$19,MATCH('Indirect validations'!L283,'Currency risk'!$C$4:$C$19,0),1)</f>
        <v>10</v>
      </c>
      <c r="O283" s="481" t="str">
        <f>HLOOKUP(M283,'Currency risk'!$B$5:$L$6,2,FALSE)</f>
        <v>H</v>
      </c>
      <c r="P283" s="485">
        <f>INDEX('Currency risk'!$B$4:$L$19,MATCH('Indirect validations'!N283,'Currency risk'!$B$4:$B$19,0),MATCH('Indirect validations'!O283,'Currency risk'!$B$6:$L$6,0))</f>
        <v>0</v>
      </c>
      <c r="Q283" s="485">
        <f>INDEX('Currency risk'!$N$4:$X$19,MATCH('Indirect validations'!N283,'Currency risk'!$N$4:$N$19,0),MATCH('Indirect validations'!O283,'Currency risk'!$N$6:$X$6,0))</f>
        <v>0</v>
      </c>
      <c r="R283" s="482" t="str">
        <f t="shared" ref="R283" si="218">IF($T283="No",IF(I283=P283,"Pass","Fail"),IF(I283+P283=0,"Pass","Fail"))</f>
        <v>Pass</v>
      </c>
      <c r="S283" s="494" t="str">
        <f t="shared" ref="S283" si="219">IF($T283="No",IF(J283=Q283,"Pass","Fail"),IF(J283+Q283=0,"Pass","Fail"))</f>
        <v>Pass</v>
      </c>
      <c r="T283" s="482" t="s">
        <v>154</v>
      </c>
      <c r="U283" s="482">
        <f t="shared" ref="U283" si="220">IF(R283="Pass",0,1)</f>
        <v>0</v>
      </c>
      <c r="V283" s="494">
        <f t="shared" ref="V283" si="221">IF(S283="Pass",0,1)</f>
        <v>0</v>
      </c>
    </row>
    <row r="284" spans="4:22" s="482" customFormat="1" ht="13.5" thickTop="1" x14ac:dyDescent="0.2">
      <c r="D284" s="495"/>
      <c r="G284" s="484"/>
      <c r="H284" s="484"/>
      <c r="I284" s="485"/>
      <c r="J284" s="485"/>
      <c r="N284" s="484"/>
      <c r="O284" s="484"/>
      <c r="P284" s="485"/>
      <c r="Q284" s="485"/>
      <c r="S284" s="494"/>
      <c r="V284" s="494"/>
    </row>
    <row r="285" spans="4:22" s="482" customFormat="1" ht="15" x14ac:dyDescent="0.25">
      <c r="D285" s="492" t="s">
        <v>157</v>
      </c>
      <c r="E285" s="482" t="str">
        <f>'Balance Sheet'!$C$52</f>
        <v>Creditors arising out of direct insurance operations</v>
      </c>
      <c r="F285" s="482" t="str">
        <f>'Balance Sheet'!$F$37</f>
        <v>2024 UY</v>
      </c>
      <c r="G285" s="484">
        <f>INDEX('Balance Sheet'!$B$37:$L$59,MATCH('Indirect validations'!E285,'Balance Sheet'!$C$37:$C$59,0),1)</f>
        <v>9</v>
      </c>
      <c r="H285" s="484" t="str">
        <f>HLOOKUP(F285,'Balance Sheet'!$B$37:$L$38,2,FALSE)</f>
        <v>B</v>
      </c>
      <c r="I285" s="485">
        <f>INDEX('Balance Sheet'!$B$37:$L$59,MATCH('Indirect validations'!G285,'Balance Sheet'!$B$37:$B$59,0),MATCH('Indirect validations'!H285,'Balance Sheet'!$B$38:$L$38,0))</f>
        <v>0</v>
      </c>
      <c r="J285" s="485">
        <f>INDEX('Balance Sheet'!$B$97:$L$119,MATCH('Indirect validations'!G285,'Balance Sheet'!$B$97:$B$119,0),MATCH('Indirect validations'!H285,'Balance Sheet'!$B$98:$L$98,0))</f>
        <v>0</v>
      </c>
      <c r="N285" s="484"/>
      <c r="O285" s="484"/>
      <c r="P285" s="485"/>
      <c r="Q285" s="485"/>
      <c r="S285" s="494"/>
      <c r="V285" s="494"/>
    </row>
    <row r="286" spans="4:22" s="482" customFormat="1" ht="15" x14ac:dyDescent="0.25">
      <c r="D286" s="492" t="s">
        <v>157</v>
      </c>
      <c r="E286" s="482" t="str">
        <f>'Balance Sheet'!$C$53</f>
        <v>Creditors arising out of reinsurance operations</v>
      </c>
      <c r="F286" s="482" t="str">
        <f>'Balance Sheet'!$F$37</f>
        <v>2024 UY</v>
      </c>
      <c r="G286" s="484">
        <f>INDEX('Balance Sheet'!$B$37:$L$59,MATCH('Indirect validations'!E286,'Balance Sheet'!$C$37:$C$59,0),1)</f>
        <v>10</v>
      </c>
      <c r="H286" s="484" t="str">
        <f>HLOOKUP(F286,'Balance Sheet'!$B$37:$L$38,2,FALSE)</f>
        <v>B</v>
      </c>
      <c r="I286" s="485">
        <f>INDEX('Balance Sheet'!$B$37:$L$59,MATCH('Indirect validations'!G286,'Balance Sheet'!$B$37:$B$59,0),MATCH('Indirect validations'!H286,'Balance Sheet'!$B$38:$L$38,0))</f>
        <v>0</v>
      </c>
      <c r="J286" s="485">
        <f>INDEX('Balance Sheet'!$B$97:$L$119,MATCH('Indirect validations'!G286,'Balance Sheet'!$B$97:$B$119,0),MATCH('Indirect validations'!H286,'Balance Sheet'!$B$98:$L$98,0))</f>
        <v>0</v>
      </c>
      <c r="N286" s="484"/>
      <c r="O286" s="484"/>
      <c r="P286" s="485"/>
      <c r="Q286" s="485"/>
      <c r="S286" s="494"/>
      <c r="V286" s="494"/>
    </row>
    <row r="287" spans="4:22" s="482" customFormat="1" ht="15" x14ac:dyDescent="0.25">
      <c r="D287" s="492" t="s">
        <v>157</v>
      </c>
      <c r="E287" s="482" t="str">
        <f>'Balance Sheet'!$C$54</f>
        <v>Other creditors including taxation and social security</v>
      </c>
      <c r="F287" s="482" t="str">
        <f>'Balance Sheet'!$F$37</f>
        <v>2024 UY</v>
      </c>
      <c r="G287" s="484">
        <f>INDEX('Balance Sheet'!$B$37:$L$59,MATCH('Indirect validations'!E287,'Balance Sheet'!$C$37:$C$59,0),1)</f>
        <v>11</v>
      </c>
      <c r="H287" s="484" t="str">
        <f>HLOOKUP(F287,'Balance Sheet'!$B$37:$L$38,2,FALSE)</f>
        <v>B</v>
      </c>
      <c r="I287" s="485">
        <f>INDEX('Balance Sheet'!$B$37:$L$59,MATCH('Indirect validations'!G287,'Balance Sheet'!$B$37:$B$59,0),MATCH('Indirect validations'!H287,'Balance Sheet'!$B$38:$L$38,0))</f>
        <v>0</v>
      </c>
      <c r="J287" s="485">
        <f>INDEX('Balance Sheet'!$B$97:$L$119,MATCH('Indirect validations'!G287,'Balance Sheet'!$B$97:$B$119,0),MATCH('Indirect validations'!H287,'Balance Sheet'!$B$98:$L$98,0))</f>
        <v>0</v>
      </c>
      <c r="N287" s="484"/>
      <c r="O287" s="484"/>
      <c r="P287" s="485"/>
      <c r="Q287" s="485"/>
      <c r="S287" s="494"/>
      <c r="V287" s="494"/>
    </row>
    <row r="288" spans="4:22" s="482" customFormat="1" ht="15" x14ac:dyDescent="0.25">
      <c r="D288" s="492" t="s">
        <v>157</v>
      </c>
      <c r="E288" s="482" t="str">
        <f>'Balance Sheet'!$C$55</f>
        <v>Amounts owed to credit institutions</v>
      </c>
      <c r="F288" s="482" t="str">
        <f>'Balance Sheet'!$F$37</f>
        <v>2024 UY</v>
      </c>
      <c r="G288" s="484">
        <f>INDEX('Balance Sheet'!$B$37:$L$59,MATCH('Indirect validations'!E288,'Balance Sheet'!$C$37:$C$59,0),1)</f>
        <v>12</v>
      </c>
      <c r="H288" s="484" t="str">
        <f>HLOOKUP(F288,'Balance Sheet'!$B$37:$L$38,2,FALSE)</f>
        <v>B</v>
      </c>
      <c r="I288" s="485">
        <f>INDEX('Balance Sheet'!$B$37:$L$59,MATCH('Indirect validations'!G288,'Balance Sheet'!$B$37:$B$59,0),MATCH('Indirect validations'!H288,'Balance Sheet'!$B$38:$L$38,0))</f>
        <v>0</v>
      </c>
      <c r="J288" s="485">
        <f>INDEX('Balance Sheet'!$B$97:$L$119,MATCH('Indirect validations'!G288,'Balance Sheet'!$B$97:$B$119,0),MATCH('Indirect validations'!H288,'Balance Sheet'!$B$98:$L$98,0))</f>
        <v>0</v>
      </c>
      <c r="K288" s="481"/>
      <c r="L288" s="481"/>
      <c r="M288" s="481"/>
      <c r="N288" s="481"/>
      <c r="O288" s="481"/>
      <c r="P288" s="485"/>
      <c r="Q288" s="485"/>
      <c r="S288" s="494"/>
      <c r="V288" s="494"/>
    </row>
    <row r="289" spans="4:22" s="482" customFormat="1" ht="15.75" thickBot="1" x14ac:dyDescent="0.3">
      <c r="D289" s="495"/>
      <c r="E289" s="482" t="s">
        <v>40</v>
      </c>
      <c r="F289" s="482" t="str">
        <f>'Balance Sheet'!$F$37</f>
        <v>2024 UY</v>
      </c>
      <c r="G289" s="484"/>
      <c r="H289" s="484"/>
      <c r="I289" s="501">
        <f>SUM(I285:I288)</f>
        <v>0</v>
      </c>
      <c r="J289" s="501">
        <f>SUM(J285:J288)</f>
        <v>0</v>
      </c>
      <c r="K289" s="493" t="s">
        <v>19</v>
      </c>
      <c r="L289" s="481" t="str">
        <f>'Currency risk'!$C$33</f>
        <v>Creditors</v>
      </c>
      <c r="M289" s="481" t="str">
        <f>'Currency risk'!$L$22</f>
        <v>Total</v>
      </c>
      <c r="N289" s="481">
        <f>INDEX('Currency risk'!$B$21:$C$36,MATCH('Indirect validations'!L289,'Currency risk'!$C$21:$C$36,0),1)</f>
        <v>10</v>
      </c>
      <c r="O289" s="481" t="str">
        <f>HLOOKUP(M289,'Currency risk'!$B$22:$L$23,2,FALSE)</f>
        <v>P</v>
      </c>
      <c r="P289" s="485">
        <f>INDEX('Currency risk'!$B$21:$L$36,MATCH('Indirect validations'!N289,'Currency risk'!$B$21:$B$36,0),MATCH('Indirect validations'!O289,'Currency risk'!$B$23:$L$23,0))</f>
        <v>0</v>
      </c>
      <c r="Q289" s="485">
        <f>INDEX('Currency risk'!$N$21:$X$36,MATCH('Indirect validations'!N289,'Currency risk'!$N$21:$N$36,0),MATCH('Indirect validations'!O289,'Currency risk'!$N$23:$X$23,0))</f>
        <v>0</v>
      </c>
      <c r="R289" s="482" t="str">
        <f t="shared" ref="R289" si="222">IF($T289="No",IF(I289=P289,"Pass","Fail"),IF(I289+P289=0,"Pass","Fail"))</f>
        <v>Pass</v>
      </c>
      <c r="S289" s="494" t="str">
        <f t="shared" ref="S289" si="223">IF($T289="No",IF(J289=Q289,"Pass","Fail"),IF(J289+Q289=0,"Pass","Fail"))</f>
        <v>Pass</v>
      </c>
      <c r="T289" s="482" t="s">
        <v>154</v>
      </c>
      <c r="U289" s="482">
        <f t="shared" ref="U289" si="224">IF(R289="Pass",0,1)</f>
        <v>0</v>
      </c>
      <c r="V289" s="494">
        <f t="shared" ref="V289" si="225">IF(S289="Pass",0,1)</f>
        <v>0</v>
      </c>
    </row>
    <row r="290" spans="4:22" s="482" customFormat="1" ht="13.5" thickTop="1" x14ac:dyDescent="0.2">
      <c r="D290" s="495"/>
      <c r="G290" s="484"/>
      <c r="H290" s="484"/>
      <c r="I290" s="485"/>
      <c r="J290" s="485"/>
      <c r="N290" s="484"/>
      <c r="O290" s="484"/>
      <c r="P290" s="485"/>
      <c r="Q290" s="485"/>
      <c r="S290" s="494"/>
      <c r="V290" s="494"/>
    </row>
    <row r="291" spans="4:22" s="482" customFormat="1" ht="15" x14ac:dyDescent="0.25">
      <c r="D291" s="492" t="s">
        <v>157</v>
      </c>
      <c r="E291" s="482" t="str">
        <f>'Balance Sheet'!$C$52</f>
        <v>Creditors arising out of direct insurance operations</v>
      </c>
      <c r="F291" s="482" t="str">
        <f>'Balance Sheet'!$G$37</f>
        <v>2023 UY</v>
      </c>
      <c r="G291" s="484">
        <f>INDEX('Balance Sheet'!$B$37:$L$59,MATCH('Indirect validations'!E291,'Balance Sheet'!$C$37:$C$59,0),1)</f>
        <v>9</v>
      </c>
      <c r="H291" s="484" t="str">
        <f>HLOOKUP(F291,'Balance Sheet'!$B$37:$L$38,2,FALSE)</f>
        <v>C</v>
      </c>
      <c r="I291" s="485">
        <f>INDEX('Balance Sheet'!$B$37:$L$59,MATCH('Indirect validations'!G291,'Balance Sheet'!$B$37:$B$59,0),MATCH('Indirect validations'!H291,'Balance Sheet'!$B$38:$L$38,0))</f>
        <v>0</v>
      </c>
      <c r="J291" s="485">
        <f>INDEX('Balance Sheet'!$B$97:$L$119,MATCH('Indirect validations'!G291,'Balance Sheet'!$B$97:$B$119,0),MATCH('Indirect validations'!H291,'Balance Sheet'!$B$98:$L$98,0))</f>
        <v>0</v>
      </c>
      <c r="N291" s="484"/>
      <c r="O291" s="484"/>
      <c r="P291" s="485"/>
      <c r="Q291" s="485"/>
      <c r="S291" s="494"/>
      <c r="V291" s="494"/>
    </row>
    <row r="292" spans="4:22" s="482" customFormat="1" ht="15" x14ac:dyDescent="0.25">
      <c r="D292" s="492" t="s">
        <v>157</v>
      </c>
      <c r="E292" s="482" t="str">
        <f>'Balance Sheet'!$C$53</f>
        <v>Creditors arising out of reinsurance operations</v>
      </c>
      <c r="F292" s="482" t="str">
        <f>'Balance Sheet'!$G$37</f>
        <v>2023 UY</v>
      </c>
      <c r="G292" s="484">
        <f>INDEX('Balance Sheet'!$B$37:$L$59,MATCH('Indirect validations'!E292,'Balance Sheet'!$C$37:$C$59,0),1)</f>
        <v>10</v>
      </c>
      <c r="H292" s="484" t="str">
        <f>HLOOKUP(F292,'Balance Sheet'!$B$37:$L$38,2,FALSE)</f>
        <v>C</v>
      </c>
      <c r="I292" s="485">
        <f>INDEX('Balance Sheet'!$B$37:$L$59,MATCH('Indirect validations'!G292,'Balance Sheet'!$B$37:$B$59,0),MATCH('Indirect validations'!H292,'Balance Sheet'!$B$38:$L$38,0))</f>
        <v>0</v>
      </c>
      <c r="J292" s="485">
        <f>INDEX('Balance Sheet'!$B$97:$L$119,MATCH('Indirect validations'!G292,'Balance Sheet'!$B$97:$B$119,0),MATCH('Indirect validations'!H292,'Balance Sheet'!$B$98:$L$98,0))</f>
        <v>0</v>
      </c>
      <c r="N292" s="484"/>
      <c r="O292" s="484"/>
      <c r="P292" s="485"/>
      <c r="Q292" s="485"/>
      <c r="S292" s="494"/>
      <c r="V292" s="494"/>
    </row>
    <row r="293" spans="4:22" s="482" customFormat="1" ht="15" x14ac:dyDescent="0.25">
      <c r="D293" s="492" t="s">
        <v>157</v>
      </c>
      <c r="E293" s="482" t="str">
        <f>'Balance Sheet'!$C$54</f>
        <v>Other creditors including taxation and social security</v>
      </c>
      <c r="F293" s="482" t="str">
        <f>'Balance Sheet'!$G$37</f>
        <v>2023 UY</v>
      </c>
      <c r="G293" s="484">
        <f>INDEX('Balance Sheet'!$B$37:$L$59,MATCH('Indirect validations'!E293,'Balance Sheet'!$C$37:$C$59,0),1)</f>
        <v>11</v>
      </c>
      <c r="H293" s="484" t="str">
        <f>HLOOKUP(F293,'Balance Sheet'!$B$37:$L$38,2,FALSE)</f>
        <v>C</v>
      </c>
      <c r="I293" s="485">
        <f>INDEX('Balance Sheet'!$B$37:$L$59,MATCH('Indirect validations'!G293,'Balance Sheet'!$B$37:$B$59,0),MATCH('Indirect validations'!H293,'Balance Sheet'!$B$38:$L$38,0))</f>
        <v>0</v>
      </c>
      <c r="J293" s="485">
        <f>INDEX('Balance Sheet'!$B$97:$L$119,MATCH('Indirect validations'!G293,'Balance Sheet'!$B$97:$B$119,0),MATCH('Indirect validations'!H293,'Balance Sheet'!$B$98:$L$98,0))</f>
        <v>0</v>
      </c>
      <c r="N293" s="484"/>
      <c r="O293" s="484"/>
      <c r="P293" s="485"/>
      <c r="Q293" s="485"/>
      <c r="S293" s="494"/>
      <c r="V293" s="494"/>
    </row>
    <row r="294" spans="4:22" s="482" customFormat="1" ht="15" x14ac:dyDescent="0.25">
      <c r="D294" s="492" t="s">
        <v>157</v>
      </c>
      <c r="E294" s="482" t="str">
        <f>'Balance Sheet'!$C$55</f>
        <v>Amounts owed to credit institutions</v>
      </c>
      <c r="F294" s="482" t="str">
        <f>'Balance Sheet'!$G$37</f>
        <v>2023 UY</v>
      </c>
      <c r="G294" s="484">
        <f>INDEX('Balance Sheet'!$B$37:$L$59,MATCH('Indirect validations'!E294,'Balance Sheet'!$C$37:$C$59,0),1)</f>
        <v>12</v>
      </c>
      <c r="H294" s="484" t="str">
        <f>HLOOKUP(F294,'Balance Sheet'!$B$37:$L$38,2,FALSE)</f>
        <v>C</v>
      </c>
      <c r="I294" s="485">
        <f>INDEX('Balance Sheet'!$B$37:$L$59,MATCH('Indirect validations'!G294,'Balance Sheet'!$B$37:$B$59,0),MATCH('Indirect validations'!H294,'Balance Sheet'!$B$38:$L$38,0))</f>
        <v>0</v>
      </c>
      <c r="J294" s="485">
        <f>INDEX('Balance Sheet'!$B$97:$L$119,MATCH('Indirect validations'!G294,'Balance Sheet'!$B$97:$B$119,0),MATCH('Indirect validations'!H294,'Balance Sheet'!$B$98:$L$98,0))</f>
        <v>0</v>
      </c>
      <c r="N294" s="484"/>
      <c r="O294" s="484"/>
      <c r="P294" s="485"/>
      <c r="Q294" s="485"/>
      <c r="S294" s="494"/>
      <c r="V294" s="494"/>
    </row>
    <row r="295" spans="4:22" s="482" customFormat="1" ht="15.75" thickBot="1" x14ac:dyDescent="0.3">
      <c r="D295" s="495"/>
      <c r="E295" s="482" t="s">
        <v>40</v>
      </c>
      <c r="F295" s="482" t="str">
        <f>'Balance Sheet'!$G$37</f>
        <v>2023 UY</v>
      </c>
      <c r="G295" s="484"/>
      <c r="H295" s="484"/>
      <c r="I295" s="501">
        <f>SUM(I291:I294)</f>
        <v>0</v>
      </c>
      <c r="J295" s="501">
        <f>SUM(J291:J294)</f>
        <v>0</v>
      </c>
      <c r="K295" s="493" t="s">
        <v>19</v>
      </c>
      <c r="L295" s="481" t="str">
        <f>'Currency risk'!$C$50</f>
        <v>Creditors</v>
      </c>
      <c r="M295" s="481" t="str">
        <f>'Currency risk'!$L$39</f>
        <v>Total</v>
      </c>
      <c r="N295" s="481">
        <f>INDEX('Currency risk'!$B$38:$C$53,MATCH('Indirect validations'!L295,'Currency risk'!$C$38:$C$53,0),1)</f>
        <v>10</v>
      </c>
      <c r="O295" s="481" t="str">
        <f>HLOOKUP(M295,'Currency risk'!$B$39:$L$40,2,FALSE)</f>
        <v>X</v>
      </c>
      <c r="P295" s="485">
        <f>INDEX('Currency risk'!$B$38:$L$53,MATCH('Indirect validations'!N295,'Currency risk'!$B$38:$B$53,0),MATCH('Indirect validations'!O295,'Currency risk'!$B$40:$L$40,0))</f>
        <v>0</v>
      </c>
      <c r="Q295" s="485">
        <f>INDEX('Currency risk'!$N$38:$X$53,MATCH('Indirect validations'!N295,'Currency risk'!$N$38:$N$53,0),MATCH('Indirect validations'!O295,'Currency risk'!$N$40:$X$40,0))</f>
        <v>0</v>
      </c>
      <c r="R295" s="482" t="str">
        <f t="shared" ref="R295" si="226">IF($T295="No",IF(I295=P295,"Pass","Fail"),IF(I295+P295=0,"Pass","Fail"))</f>
        <v>Pass</v>
      </c>
      <c r="S295" s="494" t="str">
        <f t="shared" ref="S295" si="227">IF($T295="No",IF(J295=Q295,"Pass","Fail"),IF(J295+Q295=0,"Pass","Fail"))</f>
        <v>Pass</v>
      </c>
      <c r="T295" s="482" t="s">
        <v>154</v>
      </c>
      <c r="U295" s="482">
        <f t="shared" ref="U295" si="228">IF(R295="Pass",0,1)</f>
        <v>0</v>
      </c>
      <c r="V295" s="494">
        <f t="shared" ref="V295" si="229">IF(S295="Pass",0,1)</f>
        <v>0</v>
      </c>
    </row>
    <row r="296" spans="4:22" s="482" customFormat="1" ht="13.5" thickTop="1" x14ac:dyDescent="0.2">
      <c r="D296" s="495"/>
      <c r="G296" s="484"/>
      <c r="H296" s="484"/>
      <c r="I296" s="485"/>
      <c r="J296" s="485"/>
      <c r="N296" s="484"/>
      <c r="O296" s="484"/>
      <c r="P296" s="485"/>
      <c r="Q296" s="485"/>
      <c r="S296" s="494"/>
      <c r="V296" s="494"/>
    </row>
    <row r="297" spans="4:22" s="482" customFormat="1" ht="15" x14ac:dyDescent="0.25">
      <c r="D297" s="492" t="s">
        <v>157</v>
      </c>
      <c r="E297" s="482" t="str">
        <f>'Balance Sheet'!$C$52</f>
        <v>Creditors arising out of direct insurance operations</v>
      </c>
      <c r="F297" s="482" t="str">
        <f>'Balance Sheet'!$H$37</f>
        <v>2022 UY</v>
      </c>
      <c r="G297" s="484">
        <f>INDEX('Balance Sheet'!$B$37:$L$59,MATCH('Indirect validations'!E297,'Balance Sheet'!$C$37:$C$59,0),1)</f>
        <v>9</v>
      </c>
      <c r="H297" s="484" t="str">
        <f>HLOOKUP(F297,'Balance Sheet'!$B$37:$L$38,2,FALSE)</f>
        <v>D</v>
      </c>
      <c r="I297" s="485">
        <f>INDEX('Balance Sheet'!$B$37:$L$59,MATCH('Indirect validations'!G297,'Balance Sheet'!$B$37:$B$59,0),MATCH('Indirect validations'!H297,'Balance Sheet'!$B$38:$L$38,0))</f>
        <v>0</v>
      </c>
      <c r="J297" s="485">
        <f>INDEX('Balance Sheet'!$B$97:$L$119,MATCH('Indirect validations'!G297,'Balance Sheet'!$B$97:$B$119,0),MATCH('Indirect validations'!H297,'Balance Sheet'!$B$98:$L$98,0))</f>
        <v>0</v>
      </c>
      <c r="N297" s="484"/>
      <c r="O297" s="484"/>
      <c r="P297" s="485"/>
      <c r="Q297" s="485"/>
      <c r="S297" s="494"/>
      <c r="V297" s="494"/>
    </row>
    <row r="298" spans="4:22" s="482" customFormat="1" ht="15" x14ac:dyDescent="0.25">
      <c r="D298" s="492" t="s">
        <v>157</v>
      </c>
      <c r="E298" s="482" t="str">
        <f>'Balance Sheet'!$C$53</f>
        <v>Creditors arising out of reinsurance operations</v>
      </c>
      <c r="F298" s="482" t="str">
        <f>'Balance Sheet'!$H$37</f>
        <v>2022 UY</v>
      </c>
      <c r="G298" s="484">
        <f>INDEX('Balance Sheet'!$B$37:$L$59,MATCH('Indirect validations'!E298,'Balance Sheet'!$C$37:$C$59,0),1)</f>
        <v>10</v>
      </c>
      <c r="H298" s="484" t="str">
        <f>HLOOKUP(F298,'Balance Sheet'!$B$37:$L$38,2,FALSE)</f>
        <v>D</v>
      </c>
      <c r="I298" s="485">
        <f>INDEX('Balance Sheet'!$B$37:$L$59,MATCH('Indirect validations'!G298,'Balance Sheet'!$B$37:$B$59,0),MATCH('Indirect validations'!H298,'Balance Sheet'!$B$38:$L$38,0))</f>
        <v>0</v>
      </c>
      <c r="J298" s="485">
        <f>INDEX('Balance Sheet'!$B$97:$L$119,MATCH('Indirect validations'!G298,'Balance Sheet'!$B$97:$B$119,0),MATCH('Indirect validations'!H298,'Balance Sheet'!$B$98:$L$98,0))</f>
        <v>0</v>
      </c>
      <c r="N298" s="484"/>
      <c r="O298" s="484"/>
      <c r="P298" s="485"/>
      <c r="Q298" s="485"/>
      <c r="S298" s="494"/>
      <c r="V298" s="494"/>
    </row>
    <row r="299" spans="4:22" s="482" customFormat="1" ht="15" x14ac:dyDescent="0.25">
      <c r="D299" s="492" t="s">
        <v>157</v>
      </c>
      <c r="E299" s="482" t="str">
        <f>'Balance Sheet'!$C$54</f>
        <v>Other creditors including taxation and social security</v>
      </c>
      <c r="F299" s="482" t="str">
        <f>'Balance Sheet'!$H$37</f>
        <v>2022 UY</v>
      </c>
      <c r="G299" s="484">
        <f>INDEX('Balance Sheet'!$B$37:$L$59,MATCH('Indirect validations'!E299,'Balance Sheet'!$C$37:$C$59,0),1)</f>
        <v>11</v>
      </c>
      <c r="H299" s="484" t="str">
        <f>HLOOKUP(F299,'Balance Sheet'!$B$37:$L$38,2,FALSE)</f>
        <v>D</v>
      </c>
      <c r="I299" s="485">
        <f>INDEX('Balance Sheet'!$B$37:$L$59,MATCH('Indirect validations'!G299,'Balance Sheet'!$B$37:$B$59,0),MATCH('Indirect validations'!H299,'Balance Sheet'!$B$38:$L$38,0))</f>
        <v>0</v>
      </c>
      <c r="J299" s="485">
        <f>INDEX('Balance Sheet'!$B$97:$L$119,MATCH('Indirect validations'!G299,'Balance Sheet'!$B$97:$B$119,0),MATCH('Indirect validations'!H299,'Balance Sheet'!$B$98:$L$98,0))</f>
        <v>0</v>
      </c>
      <c r="N299" s="484"/>
      <c r="O299" s="484"/>
      <c r="P299" s="485"/>
      <c r="Q299" s="485"/>
      <c r="S299" s="494"/>
      <c r="V299" s="494"/>
    </row>
    <row r="300" spans="4:22" s="482" customFormat="1" ht="15" x14ac:dyDescent="0.25">
      <c r="D300" s="492" t="s">
        <v>157</v>
      </c>
      <c r="E300" s="482" t="str">
        <f>'Balance Sheet'!$C$55</f>
        <v>Amounts owed to credit institutions</v>
      </c>
      <c r="F300" s="482" t="str">
        <f>'Balance Sheet'!$H$37</f>
        <v>2022 UY</v>
      </c>
      <c r="G300" s="484">
        <f>INDEX('Balance Sheet'!$B$37:$L$59,MATCH('Indirect validations'!E300,'Balance Sheet'!$C$37:$C$59,0),1)</f>
        <v>12</v>
      </c>
      <c r="H300" s="484" t="str">
        <f>HLOOKUP(F300,'Balance Sheet'!$B$37:$L$38,2,FALSE)</f>
        <v>D</v>
      </c>
      <c r="I300" s="485">
        <f>INDEX('Balance Sheet'!$B$37:$L$59,MATCH('Indirect validations'!G300,'Balance Sheet'!$B$37:$B$59,0),MATCH('Indirect validations'!H300,'Balance Sheet'!$B$38:$L$38,0))</f>
        <v>0</v>
      </c>
      <c r="J300" s="485">
        <f>INDEX('Balance Sheet'!$B$97:$L$119,MATCH('Indirect validations'!G300,'Balance Sheet'!$B$97:$B$119,0),MATCH('Indirect validations'!H300,'Balance Sheet'!$B$98:$L$98,0))</f>
        <v>0</v>
      </c>
      <c r="N300" s="484"/>
      <c r="O300" s="484"/>
      <c r="P300" s="485"/>
      <c r="Q300" s="485"/>
      <c r="S300" s="494"/>
      <c r="V300" s="494"/>
    </row>
    <row r="301" spans="4:22" s="482" customFormat="1" ht="15.75" thickBot="1" x14ac:dyDescent="0.3">
      <c r="D301" s="495"/>
      <c r="E301" s="482" t="s">
        <v>40</v>
      </c>
      <c r="F301" s="482" t="str">
        <f>'Balance Sheet'!$H$37</f>
        <v>2022 UY</v>
      </c>
      <c r="G301" s="484"/>
      <c r="H301" s="484"/>
      <c r="I301" s="501">
        <f>SUM(I297:I300)</f>
        <v>0</v>
      </c>
      <c r="J301" s="501">
        <f>SUM(J297:J300)</f>
        <v>0</v>
      </c>
      <c r="K301" s="493" t="s">
        <v>19</v>
      </c>
      <c r="L301" s="481" t="str">
        <f>'Currency risk'!$C$67</f>
        <v>Creditors</v>
      </c>
      <c r="M301" s="481" t="str">
        <f>'Currency risk'!$L$56</f>
        <v>Total</v>
      </c>
      <c r="N301" s="481">
        <f>INDEX('Currency risk'!$B$55:$C$70,MATCH('Indirect validations'!L301,'Currency risk'!$C$55:$C$70,0),1)</f>
        <v>10</v>
      </c>
      <c r="O301" s="481" t="str">
        <f>HLOOKUP(M301,'Currency risk'!$B$56:$L$57,2,FALSE)</f>
        <v>AF</v>
      </c>
      <c r="P301" s="485">
        <f>INDEX('Currency risk'!$B$55:$L$70,MATCH('Indirect validations'!N301,'Currency risk'!$B$55:$B$70,0),MATCH('Indirect validations'!O301,'Currency risk'!$B$57:$L$57,0))</f>
        <v>0</v>
      </c>
      <c r="Q301" s="485">
        <f>INDEX('Currency risk'!$N$55:$X$70,MATCH('Indirect validations'!N301,'Currency risk'!$N$55:$N$70,0),MATCH('Indirect validations'!O301,'Currency risk'!$N$57:$X$57,0))</f>
        <v>0</v>
      </c>
      <c r="R301" s="482" t="str">
        <f t="shared" ref="R301" si="230">IF($T301="No",IF(I301=P301,"Pass","Fail"),IF(I301+P301=0,"Pass","Fail"))</f>
        <v>Pass</v>
      </c>
      <c r="S301" s="494" t="str">
        <f t="shared" ref="S301" si="231">IF($T301="No",IF(J301=Q301,"Pass","Fail"),IF(J301+Q301=0,"Pass","Fail"))</f>
        <v>Pass</v>
      </c>
      <c r="T301" s="482" t="s">
        <v>154</v>
      </c>
      <c r="U301" s="482">
        <f t="shared" ref="U301" si="232">IF(R301="Pass",0,1)</f>
        <v>0</v>
      </c>
      <c r="V301" s="494">
        <f t="shared" ref="V301" si="233">IF(S301="Pass",0,1)</f>
        <v>0</v>
      </c>
    </row>
    <row r="302" spans="4:22" s="482" customFormat="1" ht="13.5" thickTop="1" x14ac:dyDescent="0.2">
      <c r="D302" s="495"/>
      <c r="G302" s="484"/>
      <c r="H302" s="484"/>
      <c r="I302" s="485"/>
      <c r="J302" s="485"/>
      <c r="N302" s="484"/>
      <c r="O302" s="484"/>
      <c r="P302" s="485"/>
      <c r="Q302" s="485"/>
      <c r="S302" s="494"/>
      <c r="V302" s="494"/>
    </row>
    <row r="303" spans="4:22" s="482" customFormat="1" ht="15" x14ac:dyDescent="0.25">
      <c r="D303" s="492" t="s">
        <v>157</v>
      </c>
      <c r="E303" s="482" t="str">
        <f>'Balance Sheet'!$C$52</f>
        <v>Creditors arising out of direct insurance operations</v>
      </c>
      <c r="F303" s="482" t="str">
        <f>'Balance Sheet'!$I$37</f>
        <v>2021 UY</v>
      </c>
      <c r="G303" s="484">
        <f>INDEX('Balance Sheet'!$B$37:$L$59,MATCH('Indirect validations'!E303,'Balance Sheet'!$C$37:$C$59,0),1)</f>
        <v>9</v>
      </c>
      <c r="H303" s="484" t="str">
        <f>HLOOKUP(F303,'Balance Sheet'!$B$37:$L$38,2,FALSE)</f>
        <v>E</v>
      </c>
      <c r="I303" s="485">
        <f>INDEX('Balance Sheet'!$B$37:$L$59,MATCH('Indirect validations'!G303,'Balance Sheet'!$B$37:$B$59,0),MATCH('Indirect validations'!H303,'Balance Sheet'!$B$38:$L$38,0))</f>
        <v>0</v>
      </c>
      <c r="J303" s="485">
        <f>INDEX('Balance Sheet'!$B$97:$L$119,MATCH('Indirect validations'!G303,'Balance Sheet'!$B$97:$B$119,0),MATCH('Indirect validations'!H303,'Balance Sheet'!$B$98:$L$98,0))</f>
        <v>0</v>
      </c>
      <c r="N303" s="484"/>
      <c r="O303" s="484"/>
      <c r="P303" s="485"/>
      <c r="Q303" s="485"/>
      <c r="S303" s="494"/>
      <c r="V303" s="494"/>
    </row>
    <row r="304" spans="4:22" s="482" customFormat="1" ht="15" x14ac:dyDescent="0.25">
      <c r="D304" s="492" t="s">
        <v>157</v>
      </c>
      <c r="E304" s="482" t="str">
        <f>'Balance Sheet'!$C$53</f>
        <v>Creditors arising out of reinsurance operations</v>
      </c>
      <c r="F304" s="482" t="str">
        <f>'Balance Sheet'!$I$37</f>
        <v>2021 UY</v>
      </c>
      <c r="G304" s="484">
        <f>INDEX('Balance Sheet'!$B$37:$L$59,MATCH('Indirect validations'!E304,'Balance Sheet'!$C$37:$C$59,0),1)</f>
        <v>10</v>
      </c>
      <c r="H304" s="484" t="str">
        <f>HLOOKUP(F304,'Balance Sheet'!$B$37:$L$38,2,FALSE)</f>
        <v>E</v>
      </c>
      <c r="I304" s="485">
        <f>INDEX('Balance Sheet'!$B$37:$L$59,MATCH('Indirect validations'!G304,'Balance Sheet'!$B$37:$B$59,0),MATCH('Indirect validations'!H304,'Balance Sheet'!$B$38:$L$38,0))</f>
        <v>0</v>
      </c>
      <c r="J304" s="485">
        <f>INDEX('Balance Sheet'!$B$97:$L$119,MATCH('Indirect validations'!G304,'Balance Sheet'!$B$97:$B$119,0),MATCH('Indirect validations'!H304,'Balance Sheet'!$B$98:$L$98,0))</f>
        <v>0</v>
      </c>
      <c r="N304" s="484"/>
      <c r="O304" s="484"/>
      <c r="P304" s="485"/>
      <c r="Q304" s="485"/>
      <c r="S304" s="494"/>
      <c r="V304" s="494"/>
    </row>
    <row r="305" spans="4:22" s="482" customFormat="1" ht="15" x14ac:dyDescent="0.25">
      <c r="D305" s="492" t="s">
        <v>157</v>
      </c>
      <c r="E305" s="482" t="str">
        <f>'Balance Sheet'!$C$54</f>
        <v>Other creditors including taxation and social security</v>
      </c>
      <c r="F305" s="482" t="str">
        <f>'Balance Sheet'!$I$37</f>
        <v>2021 UY</v>
      </c>
      <c r="G305" s="484">
        <f>INDEX('Balance Sheet'!$B$37:$L$59,MATCH('Indirect validations'!E305,'Balance Sheet'!$C$37:$C$59,0),1)</f>
        <v>11</v>
      </c>
      <c r="H305" s="484" t="str">
        <f>HLOOKUP(F305,'Balance Sheet'!$B$37:$L$38,2,FALSE)</f>
        <v>E</v>
      </c>
      <c r="I305" s="485">
        <f>INDEX('Balance Sheet'!$B$37:$L$59,MATCH('Indirect validations'!G305,'Balance Sheet'!$B$37:$B$59,0),MATCH('Indirect validations'!H305,'Balance Sheet'!$B$38:$L$38,0))</f>
        <v>0</v>
      </c>
      <c r="J305" s="485">
        <f>INDEX('Balance Sheet'!$B$97:$L$119,MATCH('Indirect validations'!G305,'Balance Sheet'!$B$97:$B$119,0),MATCH('Indirect validations'!H305,'Balance Sheet'!$B$98:$L$98,0))</f>
        <v>0</v>
      </c>
      <c r="N305" s="484"/>
      <c r="O305" s="484"/>
      <c r="P305" s="485"/>
      <c r="Q305" s="485"/>
      <c r="S305" s="494"/>
      <c r="V305" s="494"/>
    </row>
    <row r="306" spans="4:22" s="482" customFormat="1" ht="15" x14ac:dyDescent="0.25">
      <c r="D306" s="492" t="s">
        <v>157</v>
      </c>
      <c r="E306" s="482" t="str">
        <f>'Balance Sheet'!$C$55</f>
        <v>Amounts owed to credit institutions</v>
      </c>
      <c r="F306" s="482" t="str">
        <f>'Balance Sheet'!$I$37</f>
        <v>2021 UY</v>
      </c>
      <c r="G306" s="484">
        <f>INDEX('Balance Sheet'!$B$37:$L$59,MATCH('Indirect validations'!E306,'Balance Sheet'!$C$37:$C$59,0),1)</f>
        <v>12</v>
      </c>
      <c r="H306" s="484" t="str">
        <f>HLOOKUP(F306,'Balance Sheet'!$B$37:$L$38,2,FALSE)</f>
        <v>E</v>
      </c>
      <c r="I306" s="485">
        <f>INDEX('Balance Sheet'!$B$37:$L$59,MATCH('Indirect validations'!G306,'Balance Sheet'!$B$37:$B$59,0),MATCH('Indirect validations'!H306,'Balance Sheet'!$B$38:$L$38,0))</f>
        <v>0</v>
      </c>
      <c r="J306" s="485">
        <f>INDEX('Balance Sheet'!$B$97:$L$119,MATCH('Indirect validations'!G306,'Balance Sheet'!$B$97:$B$119,0),MATCH('Indirect validations'!H306,'Balance Sheet'!$B$98:$L$98,0))</f>
        <v>0</v>
      </c>
      <c r="N306" s="484"/>
      <c r="O306" s="484"/>
      <c r="P306" s="485"/>
      <c r="Q306" s="485"/>
      <c r="S306" s="494"/>
      <c r="V306" s="494"/>
    </row>
    <row r="307" spans="4:22" s="482" customFormat="1" ht="15.75" thickBot="1" x14ac:dyDescent="0.3">
      <c r="D307" s="495"/>
      <c r="E307" s="482" t="s">
        <v>40</v>
      </c>
      <c r="F307" s="482" t="str">
        <f>'Balance Sheet'!$I$37</f>
        <v>2021 UY</v>
      </c>
      <c r="G307" s="484"/>
      <c r="H307" s="484"/>
      <c r="I307" s="501">
        <f>SUM(I303:I306)</f>
        <v>0</v>
      </c>
      <c r="J307" s="501">
        <f>SUM(J303:J306)</f>
        <v>0</v>
      </c>
      <c r="K307" s="493" t="s">
        <v>19</v>
      </c>
      <c r="L307" s="481" t="str">
        <f>'Currency risk'!$C$84</f>
        <v>Creditors</v>
      </c>
      <c r="M307" s="481" t="str">
        <f>'Currency risk'!$L$73</f>
        <v>Total</v>
      </c>
      <c r="N307" s="481">
        <f>INDEX('Currency risk'!$B$72:$C$87,MATCH('Indirect validations'!L307,'Currency risk'!$C$72:$C$87,0),1)</f>
        <v>10</v>
      </c>
      <c r="O307" s="481" t="str">
        <f>HLOOKUP(M307,'Currency risk'!$B$73:$L$74,2,FALSE)</f>
        <v>AN</v>
      </c>
      <c r="P307" s="485">
        <f>INDEX('Currency risk'!$B$72:$L$87,MATCH('Indirect validations'!N307,'Currency risk'!$B$72:$B$87,0),MATCH('Indirect validations'!O307,'Currency risk'!$B$74:$L$74,0))</f>
        <v>0</v>
      </c>
      <c r="Q307" s="485">
        <f>INDEX('Currency risk'!$N$72:$X$87,MATCH('Indirect validations'!N307,'Currency risk'!$N$72:$N$87,0),MATCH('Indirect validations'!O307,'Currency risk'!$N$74:$X$74,0))</f>
        <v>0</v>
      </c>
      <c r="R307" s="482" t="str">
        <f t="shared" ref="R307" si="234">IF($T307="No",IF(I307=P307,"Pass","Fail"),IF(I307+P307=0,"Pass","Fail"))</f>
        <v>Pass</v>
      </c>
      <c r="S307" s="494" t="str">
        <f t="shared" ref="S307" si="235">IF($T307="No",IF(J307=Q307,"Pass","Fail"),IF(J307+Q307=0,"Pass","Fail"))</f>
        <v>Pass</v>
      </c>
      <c r="T307" s="482" t="s">
        <v>154</v>
      </c>
      <c r="U307" s="482">
        <f t="shared" ref="U307" si="236">IF(R307="Pass",0,1)</f>
        <v>0</v>
      </c>
      <c r="V307" s="494">
        <f t="shared" ref="V307" si="237">IF(S307="Pass",0,1)</f>
        <v>0</v>
      </c>
    </row>
    <row r="308" spans="4:22" s="482" customFormat="1" ht="13.5" thickTop="1" x14ac:dyDescent="0.2">
      <c r="D308" s="495"/>
      <c r="G308" s="484"/>
      <c r="H308" s="484"/>
      <c r="I308" s="485"/>
      <c r="J308" s="485"/>
      <c r="N308" s="484"/>
      <c r="O308" s="484"/>
      <c r="P308" s="485"/>
      <c r="Q308" s="485"/>
      <c r="S308" s="494"/>
      <c r="V308" s="494"/>
    </row>
    <row r="309" spans="4:22" s="482" customFormat="1" ht="15" x14ac:dyDescent="0.25">
      <c r="D309" s="492" t="s">
        <v>157</v>
      </c>
      <c r="E309" s="482" t="str">
        <f>'Balance Sheet'!$C$52</f>
        <v>Creditors arising out of direct insurance operations</v>
      </c>
      <c r="F309" s="482" t="str">
        <f>'Balance Sheet'!$J$37</f>
        <v>2020 UY</v>
      </c>
      <c r="G309" s="484">
        <f>INDEX('Balance Sheet'!$B$37:$L$59,MATCH('Indirect validations'!E309,'Balance Sheet'!$C$37:$C$59,0),1)</f>
        <v>9</v>
      </c>
      <c r="H309" s="484" t="str">
        <f>HLOOKUP(F309,'Balance Sheet'!$B$37:$L$38,2,FALSE)</f>
        <v>F</v>
      </c>
      <c r="I309" s="485">
        <f>INDEX('Balance Sheet'!$B$37:$L$59,MATCH('Indirect validations'!G309,'Balance Sheet'!$B$37:$B$59,0),MATCH('Indirect validations'!H309,'Balance Sheet'!$B$38:$L$38,0))</f>
        <v>0</v>
      </c>
      <c r="J309" s="485">
        <f>INDEX('Balance Sheet'!$B$97:$L$119,MATCH('Indirect validations'!G309,'Balance Sheet'!$B$97:$B$119,0),MATCH('Indirect validations'!H309,'Balance Sheet'!$B$98:$L$98,0))</f>
        <v>0</v>
      </c>
      <c r="N309" s="484"/>
      <c r="O309" s="484"/>
      <c r="P309" s="485"/>
      <c r="Q309" s="485"/>
      <c r="S309" s="494"/>
      <c r="V309" s="494"/>
    </row>
    <row r="310" spans="4:22" s="482" customFormat="1" ht="15" x14ac:dyDescent="0.25">
      <c r="D310" s="492" t="s">
        <v>157</v>
      </c>
      <c r="E310" s="482" t="str">
        <f>'Balance Sheet'!$C$53</f>
        <v>Creditors arising out of reinsurance operations</v>
      </c>
      <c r="F310" s="482" t="str">
        <f>'Balance Sheet'!$J$37</f>
        <v>2020 UY</v>
      </c>
      <c r="G310" s="484">
        <f>INDEX('Balance Sheet'!$B$37:$L$59,MATCH('Indirect validations'!E310,'Balance Sheet'!$C$37:$C$59,0),1)</f>
        <v>10</v>
      </c>
      <c r="H310" s="484" t="str">
        <f>HLOOKUP(F310,'Balance Sheet'!$B$37:$L$38,2,FALSE)</f>
        <v>F</v>
      </c>
      <c r="I310" s="485">
        <f>INDEX('Balance Sheet'!$B$37:$L$59,MATCH('Indirect validations'!G310,'Balance Sheet'!$B$37:$B$59,0),MATCH('Indirect validations'!H310,'Balance Sheet'!$B$38:$L$38,0))</f>
        <v>0</v>
      </c>
      <c r="J310" s="485">
        <f>INDEX('Balance Sheet'!$B$97:$L$119,MATCH('Indirect validations'!G310,'Balance Sheet'!$B$97:$B$119,0),MATCH('Indirect validations'!H310,'Balance Sheet'!$B$98:$L$98,0))</f>
        <v>0</v>
      </c>
      <c r="N310" s="484"/>
      <c r="O310" s="484"/>
      <c r="P310" s="485"/>
      <c r="Q310" s="485"/>
      <c r="S310" s="494"/>
      <c r="V310" s="494"/>
    </row>
    <row r="311" spans="4:22" s="482" customFormat="1" ht="15" x14ac:dyDescent="0.25">
      <c r="D311" s="492" t="s">
        <v>157</v>
      </c>
      <c r="E311" s="482" t="str">
        <f>'Balance Sheet'!$C$54</f>
        <v>Other creditors including taxation and social security</v>
      </c>
      <c r="F311" s="482" t="str">
        <f>'Balance Sheet'!$J$37</f>
        <v>2020 UY</v>
      </c>
      <c r="G311" s="484">
        <f>INDEX('Balance Sheet'!$B$37:$L$59,MATCH('Indirect validations'!E311,'Balance Sheet'!$C$37:$C$59,0),1)</f>
        <v>11</v>
      </c>
      <c r="H311" s="484" t="str">
        <f>HLOOKUP(F311,'Balance Sheet'!$B$37:$L$38,2,FALSE)</f>
        <v>F</v>
      </c>
      <c r="I311" s="485">
        <f>INDEX('Balance Sheet'!$B$37:$L$59,MATCH('Indirect validations'!G311,'Balance Sheet'!$B$37:$B$59,0),MATCH('Indirect validations'!H311,'Balance Sheet'!$B$38:$L$38,0))</f>
        <v>0</v>
      </c>
      <c r="J311" s="485">
        <f>INDEX('Balance Sheet'!$B$97:$L$119,MATCH('Indirect validations'!G311,'Balance Sheet'!$B$97:$B$119,0),MATCH('Indirect validations'!H311,'Balance Sheet'!$B$98:$L$98,0))</f>
        <v>0</v>
      </c>
      <c r="N311" s="484"/>
      <c r="O311" s="484"/>
      <c r="P311" s="485"/>
      <c r="Q311" s="485"/>
      <c r="S311" s="494"/>
      <c r="V311" s="494"/>
    </row>
    <row r="312" spans="4:22" s="482" customFormat="1" ht="15" x14ac:dyDescent="0.25">
      <c r="D312" s="492" t="s">
        <v>157</v>
      </c>
      <c r="E312" s="482" t="str">
        <f>'Balance Sheet'!$C$55</f>
        <v>Amounts owed to credit institutions</v>
      </c>
      <c r="F312" s="482" t="str">
        <f>'Balance Sheet'!$J$37</f>
        <v>2020 UY</v>
      </c>
      <c r="G312" s="484">
        <f>INDEX('Balance Sheet'!$B$37:$L$59,MATCH('Indirect validations'!E312,'Balance Sheet'!$C$37:$C$59,0),1)</f>
        <v>12</v>
      </c>
      <c r="H312" s="484" t="str">
        <f>HLOOKUP(F312,'Balance Sheet'!$B$37:$L$38,2,FALSE)</f>
        <v>F</v>
      </c>
      <c r="I312" s="485">
        <f>INDEX('Balance Sheet'!$B$37:$L$59,MATCH('Indirect validations'!G312,'Balance Sheet'!$B$37:$B$59,0),MATCH('Indirect validations'!H312,'Balance Sheet'!$B$38:$L$38,0))</f>
        <v>0</v>
      </c>
      <c r="J312" s="485">
        <f>INDEX('Balance Sheet'!$B$97:$L$119,MATCH('Indirect validations'!G312,'Balance Sheet'!$B$97:$B$119,0),MATCH('Indirect validations'!H312,'Balance Sheet'!$B$98:$L$98,0))</f>
        <v>0</v>
      </c>
      <c r="N312" s="484"/>
      <c r="O312" s="484"/>
      <c r="P312" s="485"/>
      <c r="Q312" s="485"/>
      <c r="S312" s="494"/>
      <c r="V312" s="494"/>
    </row>
    <row r="313" spans="4:22" s="482" customFormat="1" ht="15.75" thickBot="1" x14ac:dyDescent="0.3">
      <c r="D313" s="495"/>
      <c r="E313" s="482" t="s">
        <v>40</v>
      </c>
      <c r="F313" s="482" t="str">
        <f>'Balance Sheet'!$J$37</f>
        <v>2020 UY</v>
      </c>
      <c r="G313" s="484"/>
      <c r="H313" s="484"/>
      <c r="I313" s="501">
        <f>SUM(I309:I312)</f>
        <v>0</v>
      </c>
      <c r="J313" s="501">
        <f>SUM(J309:J312)</f>
        <v>0</v>
      </c>
      <c r="K313" s="493" t="s">
        <v>19</v>
      </c>
      <c r="L313" s="481" t="str">
        <f>'Currency risk'!$C$101</f>
        <v>Creditors</v>
      </c>
      <c r="M313" s="481" t="str">
        <f>'Currency risk'!$L$90</f>
        <v>Total</v>
      </c>
      <c r="N313" s="481">
        <f>INDEX('Currency risk'!$B$89:$C$104,MATCH('Indirect validations'!L313,'Currency risk'!$C$89:$C$104,0),1)</f>
        <v>10</v>
      </c>
      <c r="O313" s="481" t="str">
        <f>HLOOKUP(M313,'Currency risk'!$B$90:$L$91,2,FALSE)</f>
        <v>AV</v>
      </c>
      <c r="P313" s="485">
        <f>INDEX('Currency risk'!$B$89:$L$104,MATCH('Indirect validations'!N313,'Currency risk'!$B$89:$B$104,0),MATCH('Indirect validations'!O313,'Currency risk'!$B$91:$L$91,0))</f>
        <v>0</v>
      </c>
      <c r="Q313" s="485">
        <f>INDEX('Currency risk'!$N$89:$X$104,MATCH('Indirect validations'!N313,'Currency risk'!$N$89:$N$104,0),MATCH('Indirect validations'!O313,'Currency risk'!$N$91:$X$91,0))</f>
        <v>0</v>
      </c>
      <c r="R313" s="482" t="str">
        <f t="shared" ref="R313" si="238">IF($T313="No",IF(I313=P313,"Pass","Fail"),IF(I313+P313=0,"Pass","Fail"))</f>
        <v>Pass</v>
      </c>
      <c r="S313" s="494" t="str">
        <f t="shared" ref="S313" si="239">IF($T313="No",IF(J313=Q313,"Pass","Fail"),IF(J313+Q313=0,"Pass","Fail"))</f>
        <v>Pass</v>
      </c>
      <c r="T313" s="482" t="s">
        <v>154</v>
      </c>
      <c r="U313" s="482">
        <f t="shared" ref="U313" si="240">IF(R313="Pass",0,1)</f>
        <v>0</v>
      </c>
      <c r="V313" s="494">
        <f t="shared" ref="V313" si="241">IF(S313="Pass",0,1)</f>
        <v>0</v>
      </c>
    </row>
    <row r="314" spans="4:22" s="482" customFormat="1" ht="13.5" thickTop="1" x14ac:dyDescent="0.2">
      <c r="D314" s="495"/>
      <c r="G314" s="484"/>
      <c r="H314" s="484"/>
      <c r="I314" s="485"/>
      <c r="J314" s="485"/>
      <c r="N314" s="484"/>
      <c r="O314" s="484"/>
      <c r="P314" s="485"/>
      <c r="Q314" s="485"/>
      <c r="S314" s="494"/>
      <c r="V314" s="494"/>
    </row>
    <row r="315" spans="4:22" s="482" customFormat="1" ht="15" x14ac:dyDescent="0.25">
      <c r="D315" s="492" t="s">
        <v>157</v>
      </c>
      <c r="E315" s="482" t="str">
        <f>'Balance Sheet'!$C$52</f>
        <v>Creditors arising out of direct insurance operations</v>
      </c>
      <c r="F315" s="482" t="str">
        <f>'Balance Sheet'!$K$37</f>
        <v>2019 UY</v>
      </c>
      <c r="G315" s="484">
        <f>INDEX('Balance Sheet'!$B$37:$L$59,MATCH('Indirect validations'!E315,'Balance Sheet'!$C$37:$C$59,0),1)</f>
        <v>9</v>
      </c>
      <c r="H315" s="484" t="str">
        <f>HLOOKUP(F315,'Balance Sheet'!$B$37:$L$38,2,FALSE)</f>
        <v>G</v>
      </c>
      <c r="I315" s="485">
        <f>INDEX('Balance Sheet'!$B$37:$L$59,MATCH('Indirect validations'!G315,'Balance Sheet'!$B$37:$B$59,0),MATCH('Indirect validations'!H315,'Balance Sheet'!$B$38:$L$38,0))</f>
        <v>0</v>
      </c>
      <c r="J315" s="485">
        <f>INDEX('Balance Sheet'!$B$97:$L$119,MATCH('Indirect validations'!G315,'Balance Sheet'!$B$97:$B$119,0),MATCH('Indirect validations'!H315,'Balance Sheet'!$B$98:$L$98,0))</f>
        <v>0</v>
      </c>
      <c r="N315" s="484"/>
      <c r="O315" s="484"/>
      <c r="P315" s="485"/>
      <c r="Q315" s="485"/>
      <c r="S315" s="494"/>
      <c r="V315" s="494"/>
    </row>
    <row r="316" spans="4:22" s="482" customFormat="1" ht="15" x14ac:dyDescent="0.25">
      <c r="D316" s="492" t="s">
        <v>157</v>
      </c>
      <c r="E316" s="482" t="str">
        <f>'Balance Sheet'!$C$53</f>
        <v>Creditors arising out of reinsurance operations</v>
      </c>
      <c r="F316" s="482" t="str">
        <f>'Balance Sheet'!$K$37</f>
        <v>2019 UY</v>
      </c>
      <c r="G316" s="484">
        <f>INDEX('Balance Sheet'!$B$37:$L$59,MATCH('Indirect validations'!E316,'Balance Sheet'!$C$37:$C$59,0),1)</f>
        <v>10</v>
      </c>
      <c r="H316" s="484" t="str">
        <f>HLOOKUP(F316,'Balance Sheet'!$B$37:$L$38,2,FALSE)</f>
        <v>G</v>
      </c>
      <c r="I316" s="485">
        <f>INDEX('Balance Sheet'!$B$37:$L$59,MATCH('Indirect validations'!G316,'Balance Sheet'!$B$37:$B$59,0),MATCH('Indirect validations'!H316,'Balance Sheet'!$B$38:$L$38,0))</f>
        <v>0</v>
      </c>
      <c r="J316" s="485">
        <f>INDEX('Balance Sheet'!$B$97:$L$119,MATCH('Indirect validations'!G316,'Balance Sheet'!$B$97:$B$119,0),MATCH('Indirect validations'!H316,'Balance Sheet'!$B$98:$L$98,0))</f>
        <v>0</v>
      </c>
      <c r="N316" s="484"/>
      <c r="O316" s="484"/>
      <c r="P316" s="485"/>
      <c r="Q316" s="485"/>
      <c r="S316" s="494"/>
      <c r="V316" s="494"/>
    </row>
    <row r="317" spans="4:22" s="482" customFormat="1" ht="15" x14ac:dyDescent="0.25">
      <c r="D317" s="492" t="s">
        <v>157</v>
      </c>
      <c r="E317" s="482" t="str">
        <f>'Balance Sheet'!$C$54</f>
        <v>Other creditors including taxation and social security</v>
      </c>
      <c r="F317" s="482" t="str">
        <f>'Balance Sheet'!$K$37</f>
        <v>2019 UY</v>
      </c>
      <c r="G317" s="484">
        <f>INDEX('Balance Sheet'!$B$37:$L$59,MATCH('Indirect validations'!E317,'Balance Sheet'!$C$37:$C$59,0),1)</f>
        <v>11</v>
      </c>
      <c r="H317" s="484" t="str">
        <f>HLOOKUP(F317,'Balance Sheet'!$B$37:$L$38,2,FALSE)</f>
        <v>G</v>
      </c>
      <c r="I317" s="485">
        <f>INDEX('Balance Sheet'!$B$37:$L$59,MATCH('Indirect validations'!G317,'Balance Sheet'!$B$37:$B$59,0),MATCH('Indirect validations'!H317,'Balance Sheet'!$B$38:$L$38,0))</f>
        <v>0</v>
      </c>
      <c r="J317" s="485">
        <f>INDEX('Balance Sheet'!$B$97:$L$119,MATCH('Indirect validations'!G317,'Balance Sheet'!$B$97:$B$119,0),MATCH('Indirect validations'!H317,'Balance Sheet'!$B$98:$L$98,0))</f>
        <v>0</v>
      </c>
      <c r="N317" s="484"/>
      <c r="O317" s="484"/>
      <c r="P317" s="485"/>
      <c r="Q317" s="485"/>
      <c r="S317" s="494"/>
      <c r="V317" s="494"/>
    </row>
    <row r="318" spans="4:22" s="482" customFormat="1" ht="15" x14ac:dyDescent="0.25">
      <c r="D318" s="492" t="s">
        <v>157</v>
      </c>
      <c r="E318" s="482" t="str">
        <f>'Balance Sheet'!$C$55</f>
        <v>Amounts owed to credit institutions</v>
      </c>
      <c r="F318" s="482" t="str">
        <f>'Balance Sheet'!$K$37</f>
        <v>2019 UY</v>
      </c>
      <c r="G318" s="484">
        <f>INDEX('Balance Sheet'!$B$37:$L$59,MATCH('Indirect validations'!E318,'Balance Sheet'!$C$37:$C$59,0),1)</f>
        <v>12</v>
      </c>
      <c r="H318" s="484" t="str">
        <f>HLOOKUP(F318,'Balance Sheet'!$B$37:$L$38,2,FALSE)</f>
        <v>G</v>
      </c>
      <c r="I318" s="485">
        <f>INDEX('Balance Sheet'!$B$37:$L$59,MATCH('Indirect validations'!G318,'Balance Sheet'!$B$37:$B$59,0),MATCH('Indirect validations'!H318,'Balance Sheet'!$B$38:$L$38,0))</f>
        <v>0</v>
      </c>
      <c r="J318" s="485">
        <f>INDEX('Balance Sheet'!$B$97:$L$119,MATCH('Indirect validations'!G318,'Balance Sheet'!$B$97:$B$119,0),MATCH('Indirect validations'!H318,'Balance Sheet'!$B$98:$L$98,0))</f>
        <v>0</v>
      </c>
      <c r="N318" s="484"/>
      <c r="O318" s="484"/>
      <c r="P318" s="485"/>
      <c r="Q318" s="485"/>
      <c r="S318" s="494"/>
      <c r="V318" s="494"/>
    </row>
    <row r="319" spans="4:22" s="482" customFormat="1" ht="15.75" thickBot="1" x14ac:dyDescent="0.3">
      <c r="D319" s="495"/>
      <c r="E319" s="482" t="s">
        <v>40</v>
      </c>
      <c r="F319" s="482" t="str">
        <f>'Balance Sheet'!$K$37</f>
        <v>2019 UY</v>
      </c>
      <c r="G319" s="484"/>
      <c r="H319" s="484"/>
      <c r="I319" s="501">
        <f>SUM(I315:I318)</f>
        <v>0</v>
      </c>
      <c r="J319" s="501">
        <f>SUM(J315:J318)</f>
        <v>0</v>
      </c>
      <c r="K319" s="493" t="s">
        <v>19</v>
      </c>
      <c r="L319" s="481" t="str">
        <f>'Currency risk'!$C$118</f>
        <v>Creditors</v>
      </c>
      <c r="M319" s="481" t="str">
        <f>'Currency risk'!$L$107</f>
        <v>Total</v>
      </c>
      <c r="N319" s="481">
        <f>INDEX('Currency risk'!$B$106:$C$121,MATCH('Indirect validations'!L319,'Currency risk'!$C$106:$C$121,0),1)</f>
        <v>10</v>
      </c>
      <c r="O319" s="481" t="str">
        <f>HLOOKUP(M319,'Currency risk'!$B$107:$L$108,2,FALSE)</f>
        <v>BD</v>
      </c>
      <c r="P319" s="485">
        <f>INDEX('Currency risk'!$B$106:$L$121,MATCH('Indirect validations'!N319,'Currency risk'!$B$106:$B$121,0),MATCH('Indirect validations'!O319,'Currency risk'!$B$108:$L$108,0))</f>
        <v>0</v>
      </c>
      <c r="Q319" s="485">
        <f>INDEX('Currency risk'!$N$106:$X$121,MATCH('Indirect validations'!N319,'Currency risk'!$N$106:$N$121,0),MATCH('Indirect validations'!O319,'Currency risk'!$N$108:$X$108,0))</f>
        <v>0</v>
      </c>
      <c r="R319" s="482" t="str">
        <f t="shared" ref="R319" si="242">IF($T319="No",IF(I319=P319,"Pass","Fail"),IF(I319+P319=0,"Pass","Fail"))</f>
        <v>Pass</v>
      </c>
      <c r="S319" s="494" t="str">
        <f t="shared" ref="S319" si="243">IF($T319="No",IF(J319=Q319,"Pass","Fail"),IF(J319+Q319=0,"Pass","Fail"))</f>
        <v>Pass</v>
      </c>
      <c r="T319" s="482" t="s">
        <v>154</v>
      </c>
      <c r="U319" s="482">
        <f t="shared" ref="U319" si="244">IF(R319="Pass",0,1)</f>
        <v>0</v>
      </c>
      <c r="V319" s="494">
        <f t="shared" ref="V319" si="245">IF(S319="Pass",0,1)</f>
        <v>0</v>
      </c>
    </row>
    <row r="320" spans="4:22" s="482" customFormat="1" ht="13.5" thickTop="1" x14ac:dyDescent="0.2">
      <c r="D320" s="495"/>
      <c r="G320" s="484"/>
      <c r="H320" s="484"/>
      <c r="I320" s="485"/>
      <c r="J320" s="485"/>
      <c r="N320" s="484"/>
      <c r="O320" s="484"/>
      <c r="P320" s="485"/>
      <c r="Q320" s="485"/>
      <c r="S320" s="494"/>
      <c r="V320" s="494"/>
    </row>
    <row r="321" spans="4:22" s="482" customFormat="1" ht="15" x14ac:dyDescent="0.25">
      <c r="D321" s="492" t="s">
        <v>157</v>
      </c>
      <c r="E321" s="482" t="str">
        <f>'Balance Sheet'!$C$52</f>
        <v>Creditors arising out of direct insurance operations</v>
      </c>
      <c r="F321" s="482" t="str">
        <f>'Balance Sheet'!$L$37</f>
        <v>Total</v>
      </c>
      <c r="G321" s="484">
        <f>INDEX('Balance Sheet'!$B$37:$L$59,MATCH('Indirect validations'!E321,'Balance Sheet'!$C$37:$C$59,0),1)</f>
        <v>9</v>
      </c>
      <c r="H321" s="484" t="str">
        <f>HLOOKUP(F321,'Balance Sheet'!$B$37:$L$38,2,FALSE)</f>
        <v>H</v>
      </c>
      <c r="I321" s="485">
        <f>INDEX('Balance Sheet'!$B$37:$L$59,MATCH('Indirect validations'!G321,'Balance Sheet'!$B$37:$B$59,0),MATCH('Indirect validations'!H321,'Balance Sheet'!$B$38:$L$38,0))</f>
        <v>0</v>
      </c>
      <c r="J321" s="485">
        <f>INDEX('Balance Sheet'!$B$97:$L$119,MATCH('Indirect validations'!G321,'Balance Sheet'!$B$97:$B$119,0),MATCH('Indirect validations'!H321,'Balance Sheet'!$B$98:$L$98,0))</f>
        <v>0</v>
      </c>
      <c r="N321" s="484"/>
      <c r="O321" s="484"/>
      <c r="P321" s="485"/>
      <c r="Q321" s="485"/>
      <c r="S321" s="494"/>
      <c r="V321" s="494"/>
    </row>
    <row r="322" spans="4:22" s="482" customFormat="1" ht="15" x14ac:dyDescent="0.25">
      <c r="D322" s="492" t="s">
        <v>157</v>
      </c>
      <c r="E322" s="482" t="str">
        <f>'Balance Sheet'!$C$53</f>
        <v>Creditors arising out of reinsurance operations</v>
      </c>
      <c r="F322" s="482" t="str">
        <f>'Balance Sheet'!$L$37</f>
        <v>Total</v>
      </c>
      <c r="G322" s="484">
        <f>INDEX('Balance Sheet'!$B$37:$L$59,MATCH('Indirect validations'!E322,'Balance Sheet'!$C$37:$C$59,0),1)</f>
        <v>10</v>
      </c>
      <c r="H322" s="484" t="str">
        <f>HLOOKUP(F322,'Balance Sheet'!$B$37:$L$38,2,FALSE)</f>
        <v>H</v>
      </c>
      <c r="I322" s="485">
        <f>INDEX('Balance Sheet'!$B$37:$L$59,MATCH('Indirect validations'!G322,'Balance Sheet'!$B$37:$B$59,0),MATCH('Indirect validations'!H322,'Balance Sheet'!$B$38:$L$38,0))</f>
        <v>0</v>
      </c>
      <c r="J322" s="485">
        <f>INDEX('Balance Sheet'!$B$97:$L$119,MATCH('Indirect validations'!G322,'Balance Sheet'!$B$97:$B$119,0),MATCH('Indirect validations'!H322,'Balance Sheet'!$B$98:$L$98,0))</f>
        <v>0</v>
      </c>
      <c r="N322" s="484"/>
      <c r="O322" s="484"/>
      <c r="P322" s="485"/>
      <c r="Q322" s="485"/>
      <c r="S322" s="494"/>
      <c r="V322" s="494"/>
    </row>
    <row r="323" spans="4:22" s="482" customFormat="1" ht="15" x14ac:dyDescent="0.25">
      <c r="D323" s="492" t="s">
        <v>157</v>
      </c>
      <c r="E323" s="482" t="str">
        <f>'Balance Sheet'!$C$54</f>
        <v>Other creditors including taxation and social security</v>
      </c>
      <c r="F323" s="482" t="str">
        <f>'Balance Sheet'!$L$37</f>
        <v>Total</v>
      </c>
      <c r="G323" s="484">
        <f>INDEX('Balance Sheet'!$B$37:$L$59,MATCH('Indirect validations'!E323,'Balance Sheet'!$C$37:$C$59,0),1)</f>
        <v>11</v>
      </c>
      <c r="H323" s="484" t="str">
        <f>HLOOKUP(F323,'Balance Sheet'!$B$37:$L$38,2,FALSE)</f>
        <v>H</v>
      </c>
      <c r="I323" s="485">
        <f>INDEX('Balance Sheet'!$B$37:$L$59,MATCH('Indirect validations'!G323,'Balance Sheet'!$B$37:$B$59,0),MATCH('Indirect validations'!H323,'Balance Sheet'!$B$38:$L$38,0))</f>
        <v>0</v>
      </c>
      <c r="J323" s="485">
        <f>INDEX('Balance Sheet'!$B$97:$L$119,MATCH('Indirect validations'!G323,'Balance Sheet'!$B$97:$B$119,0),MATCH('Indirect validations'!H323,'Balance Sheet'!$B$98:$L$98,0))</f>
        <v>0</v>
      </c>
      <c r="N323" s="484"/>
      <c r="O323" s="484"/>
      <c r="P323" s="485"/>
      <c r="Q323" s="485"/>
      <c r="S323" s="494"/>
      <c r="V323" s="494"/>
    </row>
    <row r="324" spans="4:22" s="482" customFormat="1" ht="15" x14ac:dyDescent="0.25">
      <c r="D324" s="492" t="s">
        <v>157</v>
      </c>
      <c r="E324" s="482" t="str">
        <f>'Balance Sheet'!$C$55</f>
        <v>Amounts owed to credit institutions</v>
      </c>
      <c r="F324" s="482" t="str">
        <f>'Balance Sheet'!$L$37</f>
        <v>Total</v>
      </c>
      <c r="G324" s="484">
        <f>INDEX('Balance Sheet'!$B$37:$L$59,MATCH('Indirect validations'!E324,'Balance Sheet'!$C$37:$C$59,0),1)</f>
        <v>12</v>
      </c>
      <c r="H324" s="484" t="str">
        <f>HLOOKUP(F324,'Balance Sheet'!$B$37:$L$38,2,FALSE)</f>
        <v>H</v>
      </c>
      <c r="I324" s="485">
        <f>INDEX('Balance Sheet'!$B$37:$L$59,MATCH('Indirect validations'!G324,'Balance Sheet'!$B$37:$B$59,0),MATCH('Indirect validations'!H324,'Balance Sheet'!$B$38:$L$38,0))</f>
        <v>0</v>
      </c>
      <c r="J324" s="485">
        <f>INDEX('Balance Sheet'!$B$97:$L$119,MATCH('Indirect validations'!G324,'Balance Sheet'!$B$97:$B$119,0),MATCH('Indirect validations'!H324,'Balance Sheet'!$B$98:$L$98,0))</f>
        <v>0</v>
      </c>
      <c r="N324" s="484"/>
      <c r="O324" s="484"/>
      <c r="P324" s="485"/>
      <c r="Q324" s="485"/>
      <c r="S324" s="494"/>
      <c r="V324" s="494"/>
    </row>
    <row r="325" spans="4:22" s="482" customFormat="1" ht="15.75" thickBot="1" x14ac:dyDescent="0.3">
      <c r="D325" s="495"/>
      <c r="E325" s="482" t="s">
        <v>40</v>
      </c>
      <c r="F325" s="482" t="str">
        <f>'Balance Sheet'!$L$37</f>
        <v>Total</v>
      </c>
      <c r="G325" s="484"/>
      <c r="H325" s="484"/>
      <c r="I325" s="501">
        <f>SUM(I321:I324)</f>
        <v>0</v>
      </c>
      <c r="J325" s="501">
        <f>SUM(J321:J324)</f>
        <v>0</v>
      </c>
      <c r="K325" s="493" t="s">
        <v>19</v>
      </c>
      <c r="L325" s="481" t="str">
        <f>'Currency risk'!$C$135</f>
        <v>Creditors</v>
      </c>
      <c r="M325" s="481" t="str">
        <f>'Currency risk'!$L$124</f>
        <v>Total</v>
      </c>
      <c r="N325" s="481">
        <f>INDEX('Currency risk'!$B$123:$C$138,MATCH('Indirect validations'!L325,'Currency risk'!$C$123:$C$138,0),1)</f>
        <v>10</v>
      </c>
      <c r="O325" s="481" t="str">
        <f>HLOOKUP(M325,'Currency risk'!$B$124:$L$125,2,FALSE)</f>
        <v>BL</v>
      </c>
      <c r="P325" s="485">
        <f>INDEX('Currency risk'!$B$123:$L$138,MATCH('Indirect validations'!N325,'Currency risk'!$B$123:$B$138,0),MATCH('Indirect validations'!O325,'Currency risk'!$B$125:$L$125,0))</f>
        <v>0</v>
      </c>
      <c r="Q325" s="485">
        <f>INDEX('Currency risk'!$N$123:$X$138,MATCH('Indirect validations'!N325,'Currency risk'!$N$123:$N$138,0),MATCH('Indirect validations'!O325,'Currency risk'!$N$125:$X$125,0))</f>
        <v>0</v>
      </c>
      <c r="R325" s="482" t="str">
        <f t="shared" ref="R325" si="246">IF($T325="No",IF(I325=P325,"Pass","Fail"),IF(I325+P325=0,"Pass","Fail"))</f>
        <v>Pass</v>
      </c>
      <c r="S325" s="494" t="str">
        <f t="shared" ref="S325" si="247">IF($T325="No",IF(J325=Q325,"Pass","Fail"),IF(J325+Q325=0,"Pass","Fail"))</f>
        <v>Pass</v>
      </c>
      <c r="T325" s="482" t="s">
        <v>154</v>
      </c>
      <c r="U325" s="482">
        <f t="shared" ref="U325" si="248">IF(R325="Pass",0,1)</f>
        <v>0</v>
      </c>
      <c r="V325" s="494">
        <f t="shared" ref="V325" si="249">IF(S325="Pass",0,1)</f>
        <v>0</v>
      </c>
    </row>
    <row r="326" spans="4:22" s="482" customFormat="1" ht="13.5" thickTop="1" x14ac:dyDescent="0.2">
      <c r="D326" s="486"/>
      <c r="G326" s="484"/>
      <c r="H326" s="484"/>
      <c r="I326" s="485"/>
      <c r="J326" s="485"/>
      <c r="N326" s="484"/>
      <c r="O326" s="484"/>
      <c r="P326" s="485"/>
      <c r="Q326" s="485"/>
    </row>
    <row r="327" spans="4:22" s="482" customFormat="1" ht="12.75" x14ac:dyDescent="0.2">
      <c r="D327" s="486"/>
      <c r="G327" s="484"/>
      <c r="H327" s="484"/>
      <c r="I327" s="485"/>
      <c r="J327" s="485"/>
      <c r="N327" s="484"/>
      <c r="O327" s="484"/>
      <c r="P327" s="485"/>
      <c r="Q327" s="485"/>
    </row>
  </sheetData>
  <sheetProtection algorithmName="SHA-512" hashValue="8bejj0Vc97t/e7tr47YK4r/XXS17r/2+/uB3cbH62Aqe+/wmIUa9DfhUeOZoiV9HJ7NzZYFN6OfJo0/E+J1aBw==" saltValue="6UM1k4zYXmmlVR6y5GKCeQ==" spinCount="100000" sheet="1" formatColumns="0"/>
  <mergeCells count="1">
    <mergeCell ref="B1:E3"/>
  </mergeCells>
  <conditionalFormatting sqref="I7:J327">
    <cfRule type="expression" dxfId="7" priority="121">
      <formula>R7="pass"</formula>
    </cfRule>
    <cfRule type="expression" dxfId="6" priority="122">
      <formula>R7="Fail"</formula>
    </cfRule>
  </conditionalFormatting>
  <conditionalFormatting sqref="P7:Q18 P52:Q327">
    <cfRule type="expression" dxfId="5" priority="45">
      <formula>R7="Pass"</formula>
    </cfRule>
    <cfRule type="expression" dxfId="4" priority="46">
      <formula>R7="Fail"</formula>
    </cfRule>
  </conditionalFormatting>
  <conditionalFormatting sqref="P20:Q50">
    <cfRule type="expression" dxfId="3" priority="37">
      <formula>R20="Pass"</formula>
    </cfRule>
    <cfRule type="expression" dxfId="2" priority="38">
      <formula>R20="Fail"</formula>
    </cfRule>
  </conditionalFormatting>
  <conditionalFormatting sqref="R9:S9 R13:S13 R17:S17 R21:S21 R25:S25 R29:S29 R33:S33 R37:S37 R41:S41 R45:S45 R49:S49 R53:S53 R57:S57 R61:S61 R65:S65 R69:S69 R74:S74 R79:S79 R84:S84 R89:S89 R94:S94 R99:S99 R104:S104 R109:S109 R114:S114 R119:S119 R124:S124 R129:S129 R134:S134 R139:S139 R144:S144 R149:S149 R154:S154 R159:S159 R164:S164 R169:S169 R174:S174 R179:S179 R184:S184 R189:S189 R194:S194 R199:S199 R204:S204 R209:S209 R214:S214 R219:S219 R224:S224 R229:S229 R235:S235 R241:S241 R247:S247 R253:S253 R259:S259 R265:S265 R271:S271 R277:S277 R283:S283 R289:S289 R295:S295 R301:S301 R307:S307 R313:S313 R319:S319 R325:S325">
    <cfRule type="cellIs" dxfId="1" priority="35" operator="equal">
      <formula>"Fail"</formula>
    </cfRule>
    <cfRule type="cellIs" dxfId="0" priority="36" operator="equal">
      <formula>"Pass"</formula>
    </cfRule>
  </conditionalFormatting>
  <dataValidations count="1">
    <dataValidation type="list" allowBlank="1" showInputMessage="1" showErrorMessage="1" sqref="T9 T13:T14 T16:T18 T20:T22 T24:T26 T28:T30 T32:T34 T36:T38 T64:T66 T41 T45:T46 T48:T50 T52:T54 T56:T58 T60:T62 T235:T239 T68:T233 T241:T281 T283:T287 T289:T327" xr:uid="{03B519B9-5BF3-4F34-895A-F6A90048D901}">
      <formula1>"Yes, No"</formula1>
    </dataValidation>
  </dataValidations>
  <hyperlinks>
    <hyperlink ref="D7" location="'Statement of profit and loss'!A1" display="Statement of profit and loss - Technical account" xr:uid="{77F78EC5-4B32-4AF5-9265-5337E2EF7741}"/>
    <hyperlink ref="D8" location="'Statement of profit and loss'!A1" display="Statement of profit and loss - Technical account" xr:uid="{ACEE2253-7F75-4B06-B909-493FD48A379C}"/>
    <hyperlink ref="D11" location="'Statement of profit and loss'!A1" display="Statement of profit and loss - Technical account" xr:uid="{66F84823-0B19-405C-ABD1-BE285BA9D2D9}"/>
    <hyperlink ref="D12" location="'Statement of profit and loss'!A1" display="Statement of profit and loss - Technical account" xr:uid="{0F51F8D0-EA5C-453E-B139-A2F958D06750}"/>
    <hyperlink ref="D15" location="'Statement of profit and loss'!A1" display="Statement of profit and loss - Technical account" xr:uid="{03EF00D0-F3FB-476E-B8FD-45B8A610991A}"/>
    <hyperlink ref="D16" location="'Statement of profit and loss'!A1" display="Statement of profit and loss - Technical account" xr:uid="{60AA92CF-B48F-4FDE-80AD-DC0828D05EC9}"/>
    <hyperlink ref="D19" location="'Statement of profit and loss'!A1" display="Statement of profit and loss - Technical account" xr:uid="{EBC63604-09C4-43F7-AC30-6E50BBA7B3B1}"/>
    <hyperlink ref="D20" location="'Statement of profit and loss'!A1" display="Statement of profit and loss - Technical account" xr:uid="{5802A437-E72C-4CE2-9614-034F3F87FBFB}"/>
    <hyperlink ref="D23" location="'Statement of profit and loss'!A1" display="Statement of profit and loss - Technical account" xr:uid="{864159F4-7FC4-4A39-9556-178687BFD876}"/>
    <hyperlink ref="D24" location="'Statement of profit and loss'!A1" display="Statement of profit and loss - Technical account" xr:uid="{A2573E73-4D2E-431B-ABA7-633310ABA5A3}"/>
    <hyperlink ref="D27" location="'Statement of profit and loss'!A1" display="Statement of profit and loss - Technical account" xr:uid="{520024E2-C1C6-4AD7-8584-03A29703DE13}"/>
    <hyperlink ref="D28" location="'Statement of profit and loss'!A1" display="Statement of profit and loss - Technical account" xr:uid="{44FF6FDF-7732-495B-8E04-3505FE77CB4F}"/>
    <hyperlink ref="D31" location="'Statement of profit and loss'!A1" display="Statement of profit and loss - Technical account" xr:uid="{7235B6F0-DAD8-4F10-8380-5648A5D951AF}"/>
    <hyperlink ref="D32" location="'Statement of profit and loss'!A1" display="Statement of profit and loss - Technical account" xr:uid="{2520A2F2-4121-4FBA-AA57-A12210C66858}"/>
    <hyperlink ref="D35" location="'Statement of profit and loss'!A1" display="Statement of profit and loss - Technical account" xr:uid="{7FFC13D4-F67D-4F88-BC49-695FFEEEC593}"/>
    <hyperlink ref="D36" location="'Statement of profit and loss'!A1" display="Statement of profit and loss - Technical account" xr:uid="{9613649A-AEA6-4766-813D-D9E44C43E252}"/>
    <hyperlink ref="D39" location="'Statement of profit and loss'!A1" display="Statement of profit and loss - Technical account" xr:uid="{C3D713CA-DD4E-420F-979C-2FC588A099C8}"/>
    <hyperlink ref="D40" location="'Statement of profit and loss'!A1" display="Statement of profit and loss - Technical account" xr:uid="{C0C985D6-BACE-4DB3-B066-45BA0EA342D9}"/>
    <hyperlink ref="D43" location="'Statement of profit and loss'!A1" display="Statement of profit and loss - Technical account" xr:uid="{FB2B9A1A-57AD-4623-935F-3FF7578AB8FD}"/>
    <hyperlink ref="D44" location="'Statement of profit and loss'!A1" display="Statement of profit and loss - Technical account" xr:uid="{C129FD4C-09CC-4207-92EC-1257F7481E1E}"/>
    <hyperlink ref="D47" location="'Statement of profit and loss'!A1" display="Statement of profit and loss - Technical account" xr:uid="{C43E72F8-9C1C-4D1F-80A2-2F64263D35F4}"/>
    <hyperlink ref="D48" location="'Statement of profit and loss'!A1" display="Statement of profit and loss - Technical account" xr:uid="{0C238FFE-EA4A-4078-A222-79D8F90D9C53}"/>
    <hyperlink ref="D51" location="'Statement of profit and loss'!A1" display="Statement of profit and loss - Technical account" xr:uid="{0B805123-9A5C-411F-BD4B-5FB6DEE23CBC}"/>
    <hyperlink ref="D52" location="'Statement of profit and loss'!A1" display="Statement of profit and loss - Technical account" xr:uid="{3978446B-067B-4489-8320-FA996A963852}"/>
    <hyperlink ref="D55" location="'Statement of profit and loss'!A1" display="Statement of profit and loss - Technical account" xr:uid="{1A15590E-E6F6-4C15-BABA-8FCEB0255382}"/>
    <hyperlink ref="D56" location="'Statement of profit and loss'!A1" display="Statement of profit and loss - Technical account" xr:uid="{B0C3A801-E0D6-4E6D-AEC7-2BC391474077}"/>
    <hyperlink ref="D59" location="'Statement of profit and loss'!A1" display="Statement of profit and loss - Technical account" xr:uid="{7C9972B9-960E-4504-A2E0-CCEB9B944D36}"/>
    <hyperlink ref="D60" location="'Statement of profit and loss'!A1" display="Statement of profit and loss - Technical account" xr:uid="{D86B5E6F-CBBB-43F9-B9E8-91D53DCF0D32}"/>
    <hyperlink ref="D63" location="'Statement of profit and loss'!A1" display="Statement of profit and loss - Technical account" xr:uid="{EC769033-FF77-4570-9CCC-9AEC2C9FFFBB}"/>
    <hyperlink ref="D64" location="'Statement of profit and loss'!A1" display="Statement of profit and loss - Technical account" xr:uid="{27BF744C-CAE0-4F77-AAC0-3797B72AC6E7}"/>
    <hyperlink ref="D67" location="'Statement of profit and loss'!A1" display="Statement of profit and loss - Technical account" xr:uid="{54208393-8E40-4ECC-BFFD-318A7A2E8116}"/>
    <hyperlink ref="D68" location="'Statement of profit and loss'!A1" display="Statement of profit and loss - Technical account" xr:uid="{6D8695B1-9923-4C9E-912A-3FB603D3A6F3}"/>
    <hyperlink ref="D71" location="'Balance Sheet'!A1" display="Balance Sheet - Assets" xr:uid="{2DA75B8C-DB43-4A12-BF98-180C4C010AE5}"/>
    <hyperlink ref="D72:D73" location="'Balance Sheet'!A1" display="Balance Sheet - Assets" xr:uid="{A6702D5D-CDD4-4584-8015-95388DCF552D}"/>
    <hyperlink ref="D76" location="'Balance Sheet'!A1" display="Balance Sheet - Assets" xr:uid="{90DE0C6C-5AB5-48E4-B7EF-7222592BB7D3}"/>
    <hyperlink ref="D77:D78" location="'Balance Sheet'!A1" display="Balance Sheet - Assets" xr:uid="{920982F5-A471-495C-8964-537813E25E29}"/>
    <hyperlink ref="D81" location="'Balance Sheet'!A1" display="Balance Sheet - Assets" xr:uid="{61CCBFFD-D452-4926-AF9B-0A30E1E5C891}"/>
    <hyperlink ref="D82:D83" location="'Balance Sheet'!A1" display="Balance Sheet - Assets" xr:uid="{F22E9C93-77A0-4288-996B-E318C7773B55}"/>
    <hyperlink ref="D86" location="'Balance Sheet'!A1" display="Balance Sheet - Assets" xr:uid="{B3BB03BA-E2A6-4C62-A410-CB1D3C4B0227}"/>
    <hyperlink ref="D87:D88" location="'Balance Sheet'!A1" display="Balance Sheet - Assets" xr:uid="{5B79A0F8-B6F2-4CA9-B8F4-FEBC664B5415}"/>
    <hyperlink ref="D91" location="'Balance Sheet'!A1" display="Balance Sheet - Assets" xr:uid="{4064E553-9836-47F2-BA5E-A8DCA27004E0}"/>
    <hyperlink ref="D92:D93" location="'Balance Sheet'!A1" display="Balance Sheet - Assets" xr:uid="{EF79D2ED-C80C-4ED5-884D-3513D7CAF13F}"/>
    <hyperlink ref="D96" location="'Balance Sheet'!A1" display="Balance Sheet - Assets" xr:uid="{3DD7181B-998E-4883-92B2-7C997183609C}"/>
    <hyperlink ref="D97:D98" location="'Balance Sheet'!A1" display="Balance Sheet - Assets" xr:uid="{774CE060-7392-48DF-A4CB-5754B658A38D}"/>
    <hyperlink ref="D101" location="'Balance Sheet'!A1" display="Balance Sheet - Assets" xr:uid="{7B826F35-2743-4C99-B33E-0A170996E4CD}"/>
    <hyperlink ref="D102:D103" location="'Balance Sheet'!A1" display="Balance Sheet - Assets" xr:uid="{1443EFBA-3FD8-4A47-B8E6-EAD5A650CC5B}"/>
    <hyperlink ref="D106" location="'Balance Sheet'!A1" display="Balance Sheet - Assets" xr:uid="{EC34A876-31EB-4933-8976-A045301DCA10}"/>
    <hyperlink ref="D107:D108" location="'Balance Sheet'!A1" display="Balance Sheet - Assets" xr:uid="{73279775-D6DE-4435-AB4C-4AB54061E1A0}"/>
    <hyperlink ref="D111" location="'Balance Sheet'!A1" display="Balance Sheet - Assets" xr:uid="{C69645A2-C582-45FC-BCC7-257DE4674F10}"/>
    <hyperlink ref="D112:D113" location="'Balance Sheet'!A1" display="Balance Sheet - Assets" xr:uid="{F9755E0E-F1ED-4217-AEAA-D59F23C582E8}"/>
    <hyperlink ref="D116" location="'Balance Sheet'!A1" display="Balance Sheet - Assets" xr:uid="{D5549F36-7177-4DD3-B003-1F9667960192}"/>
    <hyperlink ref="D117:D118" location="'Balance Sheet'!A1" display="Balance Sheet - Assets" xr:uid="{6A58317F-69C5-4F70-B371-45F63DCF8B41}"/>
    <hyperlink ref="D121" location="'Balance Sheet'!A1" display="Balance Sheet - Assets" xr:uid="{58E95BB6-A555-4E1B-AE98-92A123806550}"/>
    <hyperlink ref="D122:D123" location="'Balance Sheet'!A1" display="Balance Sheet - Assets" xr:uid="{A86F1E15-122E-47DF-934D-DE1EAE2DEF0D}"/>
    <hyperlink ref="D126" location="'Balance Sheet'!A1" display="Balance Sheet - Assets" xr:uid="{49A6DE50-736F-4FC8-B21F-39CAD039AB96}"/>
    <hyperlink ref="D127:D128" location="'Balance Sheet'!A1" display="Balance Sheet - Assets" xr:uid="{704B3506-8C14-4393-9C2F-FABD6C6F56D4}"/>
    <hyperlink ref="D131" location="'Balance Sheet'!A1" display="Balance Sheet - Assets" xr:uid="{88B936E2-8EE5-428A-8418-37EC834FCEEF}"/>
    <hyperlink ref="D132:D133" location="'Balance Sheet'!A1" display="Balance Sheet - Assets" xr:uid="{A2407FB6-41C5-4DD5-965D-86DC66261AF6}"/>
    <hyperlink ref="D136" location="'Balance Sheet'!A1" display="Balance Sheet - Assets" xr:uid="{A6C8D3AE-A9B7-47F8-B36D-C024985CD26E}"/>
    <hyperlink ref="D137:D138" location="'Balance Sheet'!A1" display="Balance Sheet - Assets" xr:uid="{79294F49-7099-45E0-A8F2-1C52C503CD4B}"/>
    <hyperlink ref="D141" location="'Balance Sheet'!A1" display="Balance Sheet - Assets" xr:uid="{632682F1-06E1-4A5F-8401-B4444CB54B9B}"/>
    <hyperlink ref="D142:D143" location="'Balance Sheet'!A1" display="Balance Sheet - Assets" xr:uid="{A97618E9-D500-4ECC-81A0-505FEAC98D6C}"/>
    <hyperlink ref="D146" location="'Balance Sheet'!A1" display="Balance Sheet - Assets" xr:uid="{DB41BE65-5E9B-485C-B766-D93102DAE7D5}"/>
    <hyperlink ref="D147:D148" location="'Balance Sheet'!A1" display="Balance Sheet - Assets" xr:uid="{BDB85247-6778-4F24-9AA4-8BD1223DF0DB}"/>
    <hyperlink ref="D151" location="'Balance Sheet'!A1" display="Balance Sheet - Assets" xr:uid="{D1017AA5-0948-43B3-999D-61D8712CEB89}"/>
    <hyperlink ref="D152:D153" location="'Balance Sheet'!A1" display="Balance Sheet - Assets" xr:uid="{BF7CDC9E-F6C3-46ED-BC45-C640435BC4D4}"/>
    <hyperlink ref="D156" location="'Balance Sheet'!A1" display="Balance Sheet - Assets" xr:uid="{B647412A-A15C-4F6A-B6FF-75EBFF708D4B}"/>
    <hyperlink ref="D157:D158" location="'Balance Sheet'!A1" display="Balance Sheet - Assets" xr:uid="{8BA9B39F-51FB-4C43-B2F5-F80E0A6DA884}"/>
    <hyperlink ref="D161" location="'Balance Sheet'!A1" display="Balance Sheet - Assets" xr:uid="{63093F85-88B0-4F41-9317-BFDB6C0509E8}"/>
    <hyperlink ref="D162:D163" location="'Balance Sheet'!A1" display="Balance Sheet - Assets" xr:uid="{B7B60E0C-9382-4D80-9709-C2A63E2237A2}"/>
    <hyperlink ref="D166" location="'Balance Sheet'!A1" display="Balance Sheet - Assets" xr:uid="{CF1B45D1-A009-4367-9BC1-811912FD1BE2}"/>
    <hyperlink ref="D167:D168" location="'Balance Sheet'!A1" display="Balance Sheet - Assets" xr:uid="{F484055F-E3FD-4434-ACCC-D0EC246A6620}"/>
    <hyperlink ref="D171" location="'Balance Sheet'!A1" display="Balance Sheet - Assets" xr:uid="{CFA24A4E-314A-427B-9E34-8C492FBDCB23}"/>
    <hyperlink ref="D172:D173" location="'Balance Sheet'!A1" display="Balance Sheet - Assets" xr:uid="{BD97C142-4047-4339-BD89-2FD720872819}"/>
    <hyperlink ref="D176" location="'Balance Sheet'!A1" display="Balance Sheet - Assets" xr:uid="{F841E719-577D-45B8-BF12-40B143A9DBF1}"/>
    <hyperlink ref="D177:D178" location="'Balance Sheet'!A1" display="Balance Sheet - Assets" xr:uid="{BFB275B0-3281-483A-A770-8FC2E3DEE848}"/>
    <hyperlink ref="D181" location="'Balance Sheet'!A1" display="Balance Sheet - Assets" xr:uid="{1849E2C9-B5B6-47C5-A767-C8DD141E866B}"/>
    <hyperlink ref="D182:D183" location="'Balance Sheet'!A1" display="Balance Sheet - Assets" xr:uid="{716C34AE-82E5-450E-8E12-8722BD5D8BE6}"/>
    <hyperlink ref="D186" location="'Balance Sheet'!A1" display="Balance Sheet - Assets" xr:uid="{9A1AD654-A274-4967-BF8C-2A8B49D5A31C}"/>
    <hyperlink ref="D187:D188" location="'Balance Sheet'!A1" display="Balance Sheet - Assets" xr:uid="{F949F6D5-C6FE-4939-BF31-F6DD7FB90D43}"/>
    <hyperlink ref="D191" location="'Balance Sheet'!A1" display="Balance Sheet - Assets" xr:uid="{D75DDBE1-FBD5-4BFC-B90B-1D319A8F471B}"/>
    <hyperlink ref="D192:D193" location="'Balance Sheet'!A1" display="Balance Sheet - Assets" xr:uid="{1087E6C9-672D-4FC3-9FAB-F5A21CFF71EB}"/>
    <hyperlink ref="D196" location="'Balance Sheet'!A1" display="Balance Sheet - Assets" xr:uid="{150B612A-CB0B-44F4-BC0F-700D5AE50868}"/>
    <hyperlink ref="D197:D198" location="'Balance Sheet'!A1" display="Balance Sheet - Assets" xr:uid="{43098E35-B468-485C-8E47-DA71F9553DEA}"/>
    <hyperlink ref="D201" location="'Balance Sheet'!A1" display="Balance Sheet - Assets" xr:uid="{A67FC2C5-EDBB-4C16-B5A0-919C38B600DB}"/>
    <hyperlink ref="D202:D203" location="'Balance Sheet'!A1" display="Balance Sheet - Assets" xr:uid="{5D74CF3C-2720-498F-9AED-37A9A58B33F8}"/>
    <hyperlink ref="D206" location="'Balance Sheet'!A1" display="Balance Sheet - Assets" xr:uid="{FBAA72E5-EA31-477C-909D-98B3D3E87471}"/>
    <hyperlink ref="D207:D208" location="'Balance Sheet'!A1" display="Balance Sheet - Assets" xr:uid="{B80CF08E-4ACF-430E-890F-B688B8C00086}"/>
    <hyperlink ref="D211" location="'Balance Sheet'!A1" display="Balance Sheet - Assets" xr:uid="{90D241EC-B5FC-4667-B155-94AA7E67227F}"/>
    <hyperlink ref="D212:D213" location="'Balance Sheet'!A1" display="Balance Sheet - Assets" xr:uid="{EA4716D7-B2A7-4269-B7FB-93060F97656F}"/>
    <hyperlink ref="D216" location="'Balance Sheet'!A1" display="Balance Sheet - Assets" xr:uid="{30E848E9-50E7-4614-8888-805DAA5E1059}"/>
    <hyperlink ref="D217:D218" location="'Balance Sheet'!A1" display="Balance Sheet - Assets" xr:uid="{336F8A9D-E610-44EF-BBE2-B9B0798489F1}"/>
    <hyperlink ref="D221" location="'Balance Sheet'!A1" display="Balance Sheet - Assets" xr:uid="{3DF077CC-E511-4CD6-A016-C45DD166D5E1}"/>
    <hyperlink ref="D222:D223" location="'Balance Sheet'!A1" display="Balance Sheet - Assets" xr:uid="{C191E069-C56E-4B5D-9FFB-7979906EB6C9}"/>
    <hyperlink ref="D226" location="'Balance Sheet'!A1" display="Balance Sheet - Assets" xr:uid="{2AD78B34-62EC-49FD-B56C-CC77B56E8080}"/>
    <hyperlink ref="D227:D228" location="'Balance Sheet'!A1" display="Balance Sheet - Assets" xr:uid="{D0600D29-C214-496B-8965-CE537269A5FE}"/>
    <hyperlink ref="D231" location="'Balance Sheet'!A1" display="Balance Sheet - Liabilities" xr:uid="{138B5B4F-CDE6-4747-84BF-DD97859DBBEE}"/>
    <hyperlink ref="D232:D234" location="'Balance Sheet'!A1" display="Balance Sheet - Liabilities" xr:uid="{2C01092C-041A-4F49-9489-5700404A75A7}"/>
    <hyperlink ref="D237" location="'Balance Sheet'!A1" display="Balance Sheet - Liabilities" xr:uid="{EB5676A6-2AE3-4B97-A620-74A2F7A86727}"/>
    <hyperlink ref="D238:D240" location="'Balance Sheet'!A1" display="Balance Sheet - Liabilities" xr:uid="{0A29E8D8-0F4D-4B17-AD85-B2D705BC87B6}"/>
    <hyperlink ref="D243" location="'Balance Sheet'!A1" display="Balance Sheet - Liabilities" xr:uid="{E933918C-A9E0-4ABB-9C42-DECC4FA0CCB6}"/>
    <hyperlink ref="D244:D246" location="'Balance Sheet'!A1" display="Balance Sheet - Liabilities" xr:uid="{4879A7D4-F21C-4A72-ADEE-AF6076C83991}"/>
    <hyperlink ref="D249" location="'Balance Sheet'!A1" display="Balance Sheet - Liabilities" xr:uid="{2225CE19-C618-4C94-9232-749CFD17757D}"/>
    <hyperlink ref="D250:D252" location="'Balance Sheet'!A1" display="Balance Sheet - Liabilities" xr:uid="{4C5472E9-437B-4FDA-8027-4822D4F6D12D}"/>
    <hyperlink ref="D255" location="'Balance Sheet'!A1" display="Balance Sheet - Liabilities" xr:uid="{8BC9ADE2-057A-4183-B0B5-09392FBD33D0}"/>
    <hyperlink ref="D256:D258" location="'Balance Sheet'!A1" display="Balance Sheet - Liabilities" xr:uid="{5ABA08BA-6AC0-4C00-AB0A-2231D2CA3FCB}"/>
    <hyperlink ref="D261" location="'Balance Sheet'!A1" display="Balance Sheet - Liabilities" xr:uid="{67703D1C-C3F6-4EBB-8F98-43EB040E256C}"/>
    <hyperlink ref="D262:D264" location="'Balance Sheet'!A1" display="Balance Sheet - Liabilities" xr:uid="{0D8CEC26-8249-4AF1-9755-E70D3163FAF7}"/>
    <hyperlink ref="D267" location="'Balance Sheet'!A1" display="Balance Sheet - Liabilities" xr:uid="{7CB6C0CD-01BD-4FF4-AEC4-6A697CA3E482}"/>
    <hyperlink ref="D268:D270" location="'Balance Sheet'!A1" display="Balance Sheet - Liabilities" xr:uid="{4A757816-B16B-41FF-96BB-D145F6F7790C}"/>
    <hyperlink ref="D273" location="'Balance Sheet'!A1" display="Balance Sheet - Liabilities" xr:uid="{79A346AB-D394-48BA-974C-CBA4ABBECB4B}"/>
    <hyperlink ref="D274:D276" location="'Balance Sheet'!A1" display="Balance Sheet - Liabilities" xr:uid="{77141D92-E771-4A70-A31B-CA3124D97384}"/>
    <hyperlink ref="D279" location="'Balance Sheet'!A1" display="Balance Sheet - Liabilities" xr:uid="{BB7BE3B6-971E-4DE7-ADAB-293F7D0CEA89}"/>
    <hyperlink ref="D280:D281" location="'Balance Sheet'!A1" display="Balance Sheet - Liabilities" xr:uid="{320310DF-93DA-46F3-B821-D79A6022FC9C}"/>
    <hyperlink ref="D282" location="'Balance Sheet'!A1" display="Balance Sheet - Liabilities" xr:uid="{7DD0A338-35C9-4428-8857-527B5D2DDAF8}"/>
    <hyperlink ref="D285" location="'Balance Sheet'!A1" display="Balance Sheet - Liabilities" xr:uid="{14CD4EDA-C64A-4BB9-AD05-4DF6C13D1F6D}"/>
    <hyperlink ref="D286:D287" location="'Balance Sheet'!A1" display="Balance Sheet - Liabilities" xr:uid="{61E015D4-202E-407A-B2B7-90E8E6253C6E}"/>
    <hyperlink ref="D288" location="'Balance Sheet'!A1" display="Balance Sheet - Liabilities" xr:uid="{322EAAD2-2C49-4C58-B05E-EDB37BD7C521}"/>
    <hyperlink ref="D291" location="'Balance Sheet'!A1" display="Balance Sheet - Liabilities" xr:uid="{CC5F9449-9916-4F21-9D22-1A4296B91D04}"/>
    <hyperlink ref="D292:D293" location="'Balance Sheet'!A1" display="Balance Sheet - Liabilities" xr:uid="{242B5E8F-869A-4128-98A3-D6BE9E6FFFCE}"/>
    <hyperlink ref="D294" location="'Balance Sheet'!A1" display="Balance Sheet - Liabilities" xr:uid="{F69AF135-A680-467C-934A-ADA78DE193DD}"/>
    <hyperlink ref="D297" location="'Balance Sheet'!A1" display="Balance Sheet - Liabilities" xr:uid="{9618A23B-3920-40EB-A441-B9E16C657755}"/>
    <hyperlink ref="D298:D299" location="'Balance Sheet'!A1" display="Balance Sheet - Liabilities" xr:uid="{4E216874-3A01-4A50-9248-46BE44C4389B}"/>
    <hyperlink ref="D300" location="'Balance Sheet'!A1" display="Balance Sheet - Liabilities" xr:uid="{CD385FDB-D35E-4F23-B1AC-CFC9AC650787}"/>
    <hyperlink ref="D303" location="'Balance Sheet'!A1" display="Balance Sheet - Liabilities" xr:uid="{A7E85529-DB66-4BE9-B8AF-C42E3BD18819}"/>
    <hyperlink ref="D304:D305" location="'Balance Sheet'!A1" display="Balance Sheet - Liabilities" xr:uid="{9E2494E1-EC18-4CB6-A099-FE865F6C96FA}"/>
    <hyperlink ref="D306" location="'Balance Sheet'!A1" display="Balance Sheet - Liabilities" xr:uid="{93BE49D6-62FA-493D-80CF-53A144B4FBD1}"/>
    <hyperlink ref="D309" location="'Balance Sheet'!A1" display="Balance Sheet - Liabilities" xr:uid="{D3C58B07-F388-4B2B-803C-349C0DB299EB}"/>
    <hyperlink ref="D310:D311" location="'Balance Sheet'!A1" display="Balance Sheet - Liabilities" xr:uid="{53642130-078B-40D5-ABDB-19E8C7796E04}"/>
    <hyperlink ref="D312" location="'Balance Sheet'!A1" display="Balance Sheet - Liabilities" xr:uid="{F69529C0-5BE7-4FA4-B608-C7519BA0587E}"/>
    <hyperlink ref="D315" location="'Balance Sheet'!A1" display="Balance Sheet - Liabilities" xr:uid="{6CABD01F-FBFF-4323-8184-766F462916F0}"/>
    <hyperlink ref="D316:D317" location="'Balance Sheet'!A1" display="Balance Sheet - Liabilities" xr:uid="{3264EC3B-E07F-4ED2-85DB-65CF65B768FB}"/>
    <hyperlink ref="D318" location="'Balance Sheet'!A1" display="Balance Sheet - Liabilities" xr:uid="{00E925F1-66FD-4E03-8E64-65B74662386A}"/>
    <hyperlink ref="D321" location="'Balance Sheet'!A1" display="Balance Sheet - Liabilities" xr:uid="{6C4166FF-FB5C-4DE2-99E2-88792F2B006A}"/>
    <hyperlink ref="D322:D323" location="'Balance Sheet'!A1" display="Balance Sheet - Liabilities" xr:uid="{CF5B2371-F352-4EE7-BE0E-9BE7112BD666}"/>
    <hyperlink ref="D324" location="'Balance Sheet'!A1" display="Balance Sheet - Liabilities" xr:uid="{65320EF7-3DEC-44A1-9BFC-3FD5CFA875A7}"/>
    <hyperlink ref="K9" location="'Analysis of underwriting re'!A1" display="Analysis of underwriting results" xr:uid="{D59A74D6-623F-4AD2-885A-DA884451216A}"/>
    <hyperlink ref="K13" location="'Analysis of underwriting re'!A1" display="Analysis of underwriting results" xr:uid="{8A98316B-E6C2-423B-8412-A2C5E8D73F3A}"/>
    <hyperlink ref="K17" location="'Analysis of underwriting re'!A1" display="Analysis of underwriting results" xr:uid="{2D398F51-BC39-4920-9524-8D2F0424304A}"/>
    <hyperlink ref="K21" location="'Analysis of underwriting re'!A1" display="Analysis of underwriting results" xr:uid="{43A97FAD-3406-4D00-B7B8-8242450B9933}"/>
    <hyperlink ref="K25" location="'Analysis of underwriting re'!A1" display="Analysis of underwriting results" xr:uid="{6F1EC193-7668-49C9-8DDE-865D4BF45FC1}"/>
    <hyperlink ref="K29" location="'Analysis of underwriting re'!A1" display="Analysis of underwriting results" xr:uid="{FF367EC5-1BA4-47F6-88A4-E6AF0F55B3C7}"/>
    <hyperlink ref="K33" location="'Analysis of underwriting re'!A1" display="Analysis of underwriting results" xr:uid="{0B26976F-4D8B-4A0B-8CB1-7575E9450D57}"/>
    <hyperlink ref="K37" location="'Analysis of underwriting re'!A1" display="Analysis of underwriting results" xr:uid="{B842B891-D6F7-4B58-B57A-F2AC62A04C38}"/>
    <hyperlink ref="K41" location="'Analysis of underwriting re'!A1" display="Analysis of underwriting results" xr:uid="{57A1C998-02F2-40BB-8B30-8D9EFD8FCC9B}"/>
    <hyperlink ref="K45" location="'Analysis of underwriting re'!A1" display="Analysis of underwriting results" xr:uid="{D07629F7-2CB5-4347-9797-0002515F1BE4}"/>
    <hyperlink ref="K49" location="'Analysis of underwriting re'!A1" display="Analysis of underwriting results" xr:uid="{6E79D30B-3EC5-440E-94AE-99C1DBDE9494}"/>
    <hyperlink ref="K53" location="'Analysis of underwriting re'!A1" display="Analysis of underwriting results" xr:uid="{B625ADEE-E75C-4F6E-A5DE-9B3912E09F98}"/>
    <hyperlink ref="K57" location="'Analysis of underwriting re'!A1" display="Analysis of underwriting results" xr:uid="{91C33C8C-9CAD-4A71-B80E-09EA941F3AA2}"/>
    <hyperlink ref="K61" location="'Analysis of underwriting re'!A1" display="Analysis of underwriting results" xr:uid="{0C155506-B547-489F-8A5B-9C6B6C021C48}"/>
    <hyperlink ref="K65" location="'Analysis of underwriting re'!A1" display="Analysis of underwriting results" xr:uid="{893D0D5A-9F02-48F3-B0E7-E4B713C626EC}"/>
    <hyperlink ref="K69" location="'Analysis of underwriting re'!A1" display="Analysis of underwriting results" xr:uid="{42439646-250F-446F-AC52-87BE6C06A1FD}"/>
    <hyperlink ref="K74" location="'Currency risk'!A1" display="Currency risk" xr:uid="{724E59C6-F5FF-4140-9D50-89112D3DDBD5}"/>
    <hyperlink ref="K79" location="'Currency risk'!A1" display="Currency risk" xr:uid="{D88B0A83-CFB2-4323-8756-CDB01BF53744}"/>
    <hyperlink ref="K84" location="'Currency risk'!A1" display="Currency risk" xr:uid="{CE714280-7226-43DD-8A13-58C6A4B62842}"/>
    <hyperlink ref="K89" location="'Currency risk'!A1" display="Currency risk" xr:uid="{57215B9C-EFDC-4D52-9006-200B6387276F}"/>
    <hyperlink ref="K94" location="'Currency risk'!A1" display="Currency risk" xr:uid="{C6CEC261-EE3A-4E4F-945E-98EE6B078362}"/>
    <hyperlink ref="K99" location="'Currency risk'!A1" display="Currency risk" xr:uid="{D22A79B8-50EA-452E-87F2-CA83BBD767ED}"/>
    <hyperlink ref="K104" location="'Currency risk'!A1" display="Currency risk" xr:uid="{3A694C1F-40F6-4029-9A55-9411BD9F0771}"/>
    <hyperlink ref="K109" location="'Currency risk'!A1" display="Currency risk" xr:uid="{1A0B1982-3FFD-4156-AA6C-9A1613356312}"/>
    <hyperlink ref="K114" location="'Currency risk'!A1" display="Currency risk" xr:uid="{E25D8BE4-3D05-4148-AF17-33BAEC036652}"/>
    <hyperlink ref="K119" location="'Currency risk'!A1" display="Currency risk" xr:uid="{ED024E97-5AAB-430A-8927-78DC9D50EC71}"/>
    <hyperlink ref="K124" location="'Currency risk'!A1" display="Currency risk" xr:uid="{EC2EFCDF-6E0D-4E93-9DB2-FE284B16DFE7}"/>
    <hyperlink ref="K129" location="'Currency risk'!A1" display="Currency risk" xr:uid="{B4F447FC-14B0-4577-8F5D-A6D732B34A95}"/>
    <hyperlink ref="K134" location="'Currency risk'!A1" display="Currency risk" xr:uid="{7DBB01FF-C4B5-42DA-B59F-F6CCFB2CD2DD}"/>
    <hyperlink ref="K139" location="'Currency risk'!A1" display="Currency risk" xr:uid="{BAE92287-7F71-49F2-8B53-272E72AEBFA0}"/>
    <hyperlink ref="K144" location="'Currency risk'!A1" display="Currency risk" xr:uid="{565308F3-F967-4CAD-80A6-8713CF0E1B48}"/>
    <hyperlink ref="K149" location="'Currency risk'!A1" display="Currency risk" xr:uid="{2923D469-EFFF-491D-B557-04CF704F3651}"/>
    <hyperlink ref="K154" location="'Currency risk'!A1" display="Currency risk" xr:uid="{E3F0B41F-D114-4F8A-A1D4-01478C66E736}"/>
    <hyperlink ref="K159" location="'Currency risk'!A1" display="Currency risk" xr:uid="{014B1466-18D0-4C50-9C47-B6DBBD3964F9}"/>
    <hyperlink ref="K164" location="'Currency risk'!A1" display="Currency risk" xr:uid="{B2B82D92-5D18-4A6A-B626-5851ED502DB6}"/>
    <hyperlink ref="K169" location="'Currency risk'!A1" display="Currency risk" xr:uid="{37CF2FE5-184E-4A2F-9CC5-B44DE30E16E9}"/>
    <hyperlink ref="K174" location="'Currency risk'!A1" display="Currency risk" xr:uid="{0D017FBB-50DE-489E-91E1-B0CA4AC39277}"/>
    <hyperlink ref="K179" location="'Currency risk'!A1" display="Currency risk" xr:uid="{93B521B6-8E6B-4C19-B798-5F3AB846980B}"/>
    <hyperlink ref="K184" location="'Currency risk'!A1" display="Currency risk" xr:uid="{7BFE327A-65A7-466F-A5AB-76D0C17ADEFE}"/>
    <hyperlink ref="K189" location="'Currency risk'!A1" display="Currency risk" xr:uid="{95A00927-0274-4C78-BA83-ED4BE275838B}"/>
    <hyperlink ref="K194" location="'Currency risk'!A1" display="Currency risk" xr:uid="{28EA9EB9-91DB-4E83-9900-C2DA023B12A3}"/>
    <hyperlink ref="K199" location="'Currency risk'!A1" display="Currency risk" xr:uid="{49F9C465-9CBB-48F0-BA9D-35FE76782E16}"/>
    <hyperlink ref="K204" location="'Currency risk'!A1" display="Currency risk" xr:uid="{BE59EF29-08BD-4E7C-902A-1EC87DDC7767}"/>
    <hyperlink ref="K209" location="'Currency risk'!A1" display="Currency risk" xr:uid="{051BFA4A-F32A-4723-9489-9457D5E21491}"/>
    <hyperlink ref="K214" location="'Currency risk'!A1" display="Currency risk" xr:uid="{D6AEDA7D-3C09-4CD3-B62A-0AA2F973F50E}"/>
    <hyperlink ref="K219" location="'Currency risk'!A1" display="Currency risk" xr:uid="{0EB8A76F-3898-4502-BD77-0C1BF2426063}"/>
    <hyperlink ref="K224" location="'Currency risk'!A1" display="Currency risk" xr:uid="{35CD02D8-12AA-44A9-88EB-2D64554478C7}"/>
    <hyperlink ref="K229" location="'Currency risk'!A1" display="Currency risk" xr:uid="{D0109A4E-76A8-40AA-821F-EBEBFBF87234}"/>
    <hyperlink ref="K235" location="'Currency risk'!A1" display="Currency risk" xr:uid="{B7BAA175-2C71-4934-A6BF-574551E98722}"/>
    <hyperlink ref="K241" location="'Currency risk'!A1" display="Currency risk" xr:uid="{2186C609-8349-4261-B41A-AEC814CDF785}"/>
    <hyperlink ref="K247" location="'Currency risk'!A1" display="Currency risk" xr:uid="{1EEF1DCC-15B7-4317-A391-5891399C67D0}"/>
    <hyperlink ref="K253" location="'Currency risk'!A1" display="Currency risk" xr:uid="{1D0857BB-2C99-4C89-8B8F-CF3853E49F1E}"/>
    <hyperlink ref="K259" location="'Currency risk'!A1" display="Currency risk" xr:uid="{2A916CE9-0B75-4AB3-BEF6-62C242B00AAA}"/>
    <hyperlink ref="K265" location="'Currency risk'!A1" display="Currency risk" xr:uid="{720A05B9-1910-4F4C-9C50-98F3C3E5127E}"/>
    <hyperlink ref="K271" location="'Currency risk'!A1" display="Currency risk" xr:uid="{BBE6F923-598F-4221-9615-7C807132386A}"/>
    <hyperlink ref="K277" location="'Currency risk'!A1" display="Currency risk" xr:uid="{7E62359A-966B-4E28-A6EA-96401E56339D}"/>
    <hyperlink ref="K283" location="'Currency risk'!A1" display="Currency risk" xr:uid="{C24C9DEE-B471-4417-BEA3-481CD46DDE73}"/>
    <hyperlink ref="K289" location="'Currency risk'!A1" display="Currency risk" xr:uid="{CAFB7061-01BE-4C44-8728-AECDF0640730}"/>
    <hyperlink ref="K295" location="'Currency risk'!A1" display="Currency risk" xr:uid="{F21531D3-9273-4B3F-A441-B0E4C8802FBD}"/>
    <hyperlink ref="K301" location="'Currency risk'!A1" display="Currency risk" xr:uid="{4F40811E-14BC-4C59-977C-86078B9EFCD4}"/>
    <hyperlink ref="K307" location="'Currency risk'!A1" display="Currency risk" xr:uid="{F34101EF-822A-4DC0-95CB-08B7A0D4CE56}"/>
    <hyperlink ref="K313" location="'Currency risk'!A1" display="Currency risk" xr:uid="{26A91D9B-C10D-4195-8281-389881C32780}"/>
    <hyperlink ref="K319" location="'Currency risk'!A1" display="Currency risk" xr:uid="{0C9C9EA0-657F-4140-BEE0-C91A3856954A}"/>
    <hyperlink ref="K325" location="'Currency risk'!A1" display="Currency risk" xr:uid="{BC7A2972-ED59-4009-8D2C-3329AE49B26A}"/>
  </hyperlinks>
  <pageMargins left="0.7" right="0.7" top="0.75" bottom="0.75" header="0.3" footer="0.3"/>
  <pageSetup paperSize="9" scale="40" orientation="portrait" r:id="rId1"/>
  <headerFooter>
    <oddFooter>&amp;C_x000D_&amp;1#&amp;"Calibri"&amp;10&amp;K000000 Classification: Unclassified</oddFooter>
  </headerFooter>
  <rowBreaks count="2" manualBreakCount="2">
    <brk id="85" max="16383" man="1"/>
    <brk id="204" min="1" max="21" man="1"/>
  </rowBreaks>
  <colBreaks count="1" manualBreakCount="1">
    <brk id="22" max="1048575" man="1"/>
  </colBreaks>
  <legacy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409919D-DE9F-403D-B6F5-6DA87384CCCC}">
  <sheetPr codeName="Sheet4"/>
  <dimension ref="B1:L46"/>
  <sheetViews>
    <sheetView showGridLines="0" view="pageBreakPreview" zoomScaleNormal="100" zoomScaleSheetLayoutView="100" workbookViewId="0">
      <selection activeCell="E38" sqref="E38"/>
    </sheetView>
  </sheetViews>
  <sheetFormatPr defaultColWidth="8.7109375" defaultRowHeight="14.25" x14ac:dyDescent="0.2"/>
  <cols>
    <col min="1" max="2" width="4.5703125" style="9" customWidth="1"/>
    <col min="3" max="3" width="1" style="9" customWidth="1"/>
    <col min="4" max="4" width="13.28515625" style="9" customWidth="1"/>
    <col min="5" max="5" width="54.7109375" style="9" bestFit="1" customWidth="1"/>
    <col min="6" max="6" width="0.5703125" style="9" customWidth="1"/>
    <col min="7" max="7" width="11.5703125" style="9" bestFit="1" customWidth="1"/>
    <col min="8" max="16384" width="8.7109375" style="9"/>
  </cols>
  <sheetData>
    <row r="1" spans="2:10" s="19" customFormat="1" x14ac:dyDescent="0.2">
      <c r="B1" s="716" t="s">
        <v>58</v>
      </c>
      <c r="C1" s="717"/>
      <c r="D1" s="717"/>
      <c r="E1" s="717"/>
    </row>
    <row r="2" spans="2:10" s="19" customFormat="1" x14ac:dyDescent="0.2">
      <c r="B2" s="717"/>
      <c r="C2" s="717"/>
      <c r="D2" s="717"/>
      <c r="E2" s="717"/>
    </row>
    <row r="3" spans="2:10" s="19" customFormat="1" x14ac:dyDescent="0.2">
      <c r="B3" s="717"/>
      <c r="C3" s="717"/>
      <c r="D3" s="717"/>
      <c r="E3" s="717"/>
    </row>
    <row r="6" spans="2:10" ht="15" x14ac:dyDescent="0.25">
      <c r="B6" s="75" t="s">
        <v>167</v>
      </c>
      <c r="D6" s="75" t="s">
        <v>168</v>
      </c>
      <c r="E6" s="75" t="s">
        <v>58</v>
      </c>
      <c r="G6" s="76" t="s">
        <v>169</v>
      </c>
      <c r="J6" s="30"/>
    </row>
    <row r="7" spans="2:10" x14ac:dyDescent="0.2">
      <c r="B7" s="77">
        <v>1</v>
      </c>
      <c r="D7" s="718" t="s">
        <v>170</v>
      </c>
      <c r="E7" s="14" t="s">
        <v>44</v>
      </c>
      <c r="F7" s="78"/>
      <c r="G7" s="79" t="s">
        <v>171</v>
      </c>
      <c r="I7" s="80"/>
    </row>
    <row r="8" spans="2:10" x14ac:dyDescent="0.2">
      <c r="B8" s="77">
        <v>2</v>
      </c>
      <c r="D8" s="719"/>
      <c r="E8" s="14" t="s">
        <v>172</v>
      </c>
      <c r="F8" s="78"/>
      <c r="G8" s="79" t="s">
        <v>171</v>
      </c>
    </row>
    <row r="9" spans="2:10" x14ac:dyDescent="0.2">
      <c r="B9" s="81">
        <v>3</v>
      </c>
      <c r="D9" s="719"/>
      <c r="E9" s="14" t="s">
        <v>173</v>
      </c>
      <c r="F9" s="78"/>
      <c r="G9" s="82" t="s">
        <v>171</v>
      </c>
    </row>
    <row r="10" spans="2:10" x14ac:dyDescent="0.2">
      <c r="B10" s="77">
        <v>4</v>
      </c>
      <c r="D10" s="721" t="s">
        <v>174</v>
      </c>
      <c r="E10" s="14" t="s">
        <v>15</v>
      </c>
      <c r="G10" s="79" t="s">
        <v>171</v>
      </c>
    </row>
    <row r="11" spans="2:10" x14ac:dyDescent="0.2">
      <c r="B11" s="77">
        <v>5</v>
      </c>
      <c r="D11" s="722"/>
      <c r="E11" s="14" t="s">
        <v>175</v>
      </c>
      <c r="F11" s="78"/>
      <c r="G11" s="79" t="s">
        <v>171</v>
      </c>
    </row>
    <row r="12" spans="2:10" x14ac:dyDescent="0.2">
      <c r="B12" s="81">
        <v>6</v>
      </c>
      <c r="D12" s="722"/>
      <c r="E12" s="14" t="s">
        <v>176</v>
      </c>
      <c r="F12" s="78"/>
      <c r="G12" s="79" t="s">
        <v>171</v>
      </c>
    </row>
    <row r="13" spans="2:10" x14ac:dyDescent="0.2">
      <c r="B13" s="77">
        <v>7</v>
      </c>
      <c r="D13" s="722"/>
      <c r="E13" s="14" t="s">
        <v>177</v>
      </c>
      <c r="F13" s="78"/>
      <c r="G13" s="79" t="s">
        <v>171</v>
      </c>
    </row>
    <row r="14" spans="2:10" x14ac:dyDescent="0.2">
      <c r="B14" s="77">
        <v>8</v>
      </c>
      <c r="D14" s="722"/>
      <c r="E14" s="14" t="s">
        <v>19</v>
      </c>
      <c r="F14" s="78"/>
      <c r="G14" s="79" t="s">
        <v>171</v>
      </c>
    </row>
    <row r="15" spans="2:10" x14ac:dyDescent="0.2">
      <c r="B15" s="81">
        <v>9</v>
      </c>
      <c r="D15" s="723"/>
      <c r="E15" s="14" t="s">
        <v>178</v>
      </c>
      <c r="F15" s="78"/>
      <c r="G15" s="79" t="s">
        <v>171</v>
      </c>
    </row>
    <row r="16" spans="2:10" x14ac:dyDescent="0.2">
      <c r="B16" s="81">
        <v>10</v>
      </c>
      <c r="D16" s="719" t="s">
        <v>179</v>
      </c>
      <c r="E16" s="14" t="s">
        <v>180</v>
      </c>
      <c r="F16" s="78"/>
      <c r="G16" s="79" t="s">
        <v>171</v>
      </c>
      <c r="H16" s="30"/>
    </row>
    <row r="17" spans="2:8" x14ac:dyDescent="0.2">
      <c r="B17" s="77">
        <v>11</v>
      </c>
      <c r="D17" s="719"/>
      <c r="E17" s="14" t="s">
        <v>181</v>
      </c>
      <c r="F17" s="78"/>
      <c r="G17" s="79" t="s">
        <v>171</v>
      </c>
      <c r="H17" s="30"/>
    </row>
    <row r="18" spans="2:8" x14ac:dyDescent="0.2">
      <c r="B18" s="77">
        <v>12</v>
      </c>
      <c r="D18" s="719"/>
      <c r="E18" s="14" t="s">
        <v>182</v>
      </c>
      <c r="F18" s="78"/>
      <c r="G18" s="79" t="s">
        <v>171</v>
      </c>
      <c r="H18" s="30"/>
    </row>
    <row r="19" spans="2:8" x14ac:dyDescent="0.2">
      <c r="B19" s="81">
        <v>13</v>
      </c>
      <c r="D19" s="720"/>
      <c r="E19" s="14" t="s">
        <v>183</v>
      </c>
      <c r="F19" s="78"/>
      <c r="G19" s="79" t="s">
        <v>171</v>
      </c>
    </row>
    <row r="20" spans="2:8" x14ac:dyDescent="0.2">
      <c r="B20" s="77">
        <v>14</v>
      </c>
      <c r="D20" s="718" t="s">
        <v>184</v>
      </c>
      <c r="E20" s="14" t="s">
        <v>153</v>
      </c>
      <c r="G20" s="79" t="s">
        <v>171</v>
      </c>
    </row>
    <row r="21" spans="2:8" x14ac:dyDescent="0.2">
      <c r="B21" s="77">
        <v>15</v>
      </c>
      <c r="D21" s="719"/>
      <c r="E21" s="14" t="s">
        <v>185</v>
      </c>
      <c r="F21" s="78"/>
      <c r="G21" s="79" t="s">
        <v>171</v>
      </c>
    </row>
    <row r="22" spans="2:8" x14ac:dyDescent="0.2">
      <c r="B22" s="81">
        <v>16</v>
      </c>
      <c r="D22" s="719"/>
      <c r="E22" s="14" t="s">
        <v>36</v>
      </c>
      <c r="F22" s="78"/>
      <c r="G22" s="79" t="s">
        <v>171</v>
      </c>
    </row>
    <row r="23" spans="2:8" x14ac:dyDescent="0.2">
      <c r="B23" s="81">
        <v>17</v>
      </c>
      <c r="D23" s="719"/>
      <c r="E23" s="14" t="s">
        <v>156</v>
      </c>
      <c r="F23" s="78"/>
      <c r="G23" s="79" t="s">
        <v>171</v>
      </c>
    </row>
    <row r="24" spans="2:8" x14ac:dyDescent="0.2">
      <c r="B24" s="81">
        <v>18</v>
      </c>
      <c r="D24" s="719"/>
      <c r="E24" s="14" t="s">
        <v>186</v>
      </c>
      <c r="F24" s="78"/>
      <c r="G24" s="79" t="s">
        <v>171</v>
      </c>
    </row>
    <row r="25" spans="2:8" x14ac:dyDescent="0.2">
      <c r="B25" s="81">
        <v>19</v>
      </c>
      <c r="D25" s="719"/>
      <c r="E25" s="14" t="s">
        <v>187</v>
      </c>
      <c r="F25" s="78"/>
      <c r="G25" s="79" t="s">
        <v>171</v>
      </c>
    </row>
    <row r="26" spans="2:8" x14ac:dyDescent="0.2">
      <c r="B26" s="81">
        <v>20</v>
      </c>
      <c r="D26" s="719"/>
      <c r="E26" s="14" t="s">
        <v>188</v>
      </c>
      <c r="F26" s="78"/>
      <c r="G26" s="79" t="s">
        <v>171</v>
      </c>
    </row>
    <row r="27" spans="2:8" x14ac:dyDescent="0.2">
      <c r="B27" s="81">
        <v>21</v>
      </c>
      <c r="D27" s="719"/>
      <c r="E27" s="14" t="s">
        <v>40</v>
      </c>
      <c r="F27" s="78"/>
      <c r="G27" s="79" t="s">
        <v>171</v>
      </c>
    </row>
    <row r="28" spans="2:8" x14ac:dyDescent="0.2">
      <c r="B28" s="81">
        <v>22</v>
      </c>
      <c r="D28" s="720"/>
      <c r="E28" s="14" t="s">
        <v>51</v>
      </c>
      <c r="G28" s="79" t="s">
        <v>171</v>
      </c>
      <c r="H28" s="30"/>
    </row>
    <row r="46" spans="12:12" x14ac:dyDescent="0.2">
      <c r="L46" s="9" t="s">
        <v>639</v>
      </c>
    </row>
  </sheetData>
  <sheetProtection algorithmName="SHA-512" hashValue="nwRpkQRWtJ6tsxtsKxBEd8IcQZ7If6mIwWOrcxlTUIjmrNuOGvERcGc0tPEDy80T9V7Egf2QDoX9TKSELM/CVw==" saltValue="77Vg22fF1b4bYqYxy48uhw==" spinCount="100000" sheet="1" formatCells="0" formatColumns="0"/>
  <mergeCells count="5">
    <mergeCell ref="D20:D28"/>
    <mergeCell ref="B1:E3"/>
    <mergeCell ref="D7:D9"/>
    <mergeCell ref="D10:D15"/>
    <mergeCell ref="D16:D19"/>
  </mergeCells>
  <hyperlinks>
    <hyperlink ref="G7" location="'Statement of profit and loss'!_Toc157772372" display="Click here" xr:uid="{54FB6A63-4BFA-4B97-BAE0-43840A2FEA4A}"/>
    <hyperlink ref="G8" location="'Balance Sheet'!_Toc157772373" display="Click here" xr:uid="{65570099-65B8-42D1-AAB3-409EC1DDC2D1}"/>
    <hyperlink ref="G11" location="'Financial Assets past due'!A1" display="Click here" xr:uid="{00E19B7D-213B-411A-8D62-5C89A91547A7}"/>
    <hyperlink ref="G13" location="'Maturity analysis of syndicate '!_Toc157772381" display="Click here" xr:uid="{F56F893D-999E-4A61-BB1F-12D8A9DC48EC}"/>
    <hyperlink ref="G14" location="'Currency risk'!_Toc157772382" display="Click here" xr:uid="{E03E3C1C-FE2C-45BE-A5E4-1D27D89BC37B}"/>
    <hyperlink ref="G15" location="'Sensitivity analysis market'!A1" display="Click here" xr:uid="{1A728062-8B40-4E3C-A82A-8584B07A78D9}"/>
    <hyperlink ref="G21" location="'Geographical split of gross '!A1" display="Click here" xr:uid="{9D6EB257-8815-4AF2-9B15-25E82303B6D3}"/>
    <hyperlink ref="G22" location="'Net operating expenses'!A1" display="Click here" xr:uid="{5FADD396-4D43-466E-B03A-231E62F9A44F}"/>
    <hyperlink ref="G23" location="'Investment return'!_Toc157772387" display="Click here" xr:uid="{D1946A01-E4DF-4BF6-9EEF-91BEA9E9828F}"/>
    <hyperlink ref="G24" location="' Financial Investments (FI)'!A1" display="Click here" xr:uid="{336D0AFE-F95A-4C63-B954-13ECDA64C29D}"/>
    <hyperlink ref="G25" location="'Assets by FV hierarchy class'!A1" display="Click here" xr:uid="{951D0A84-2C89-4691-AB83-CA1E9B4F529B}"/>
    <hyperlink ref="G16" location="'Claims development table; gross'!_Toc157772393" display="Click here" xr:uid="{50DB3B9C-8BCF-4C07-B7FD-272FFD7BF69C}"/>
    <hyperlink ref="G18" location="'Discount rates and mean terms'!A1" display="Click here" xr:uid="{FFC7E91B-A1C3-4BEF-9EB3-AF77FFAA76E6}"/>
    <hyperlink ref="G19" location="'Discounted claims values'!A1" display="Click here" xr:uid="{1A41060C-9408-401B-BD8F-D306AA80CA7A}"/>
    <hyperlink ref="G10" location="'Exposure to credit risk'!A1" display="Click here" xr:uid="{C2C1BAA4-C322-4A8A-AAE2-9F98A2D9FFA6}"/>
    <hyperlink ref="G20" location="'Analysis of underwriting re'!A1" display="Click here" xr:uid="{6FF57218-B494-458A-A71D-A0693150D3A4}"/>
    <hyperlink ref="G17" location="'Claims development; net'!A1" display="Click here" xr:uid="{AB1FE409-65B9-4613-A3A8-398813F88C83}"/>
    <hyperlink ref="G28" location="'Foreign exchange rates'!A1" display="Click here" xr:uid="{08F853C0-53CA-4573-923E-C1AE74355803}"/>
    <hyperlink ref="G9" location="'Statement of Change in members '!A1" display="Click here" xr:uid="{728B678E-74C8-4A81-9192-16CBD5318C51}"/>
    <hyperlink ref="G12" location="'Age analysis of past due no imp'!A1" display="Click here" xr:uid="{AD5E3891-5CC4-4406-9542-9080B80A2EBF}"/>
    <hyperlink ref="G26" location="Debtors!A1" display="Click here" xr:uid="{A9EF1079-D58A-41C2-990C-8E17DFBB262B}"/>
    <hyperlink ref="G27" location="Creditors!A1" display="Click here" xr:uid="{A4188661-2CFD-450D-BD66-9C4D4FBDD142}"/>
  </hyperlinks>
  <pageMargins left="0.70866141732283472" right="0.70866141732283472" top="0.74803149606299213" bottom="0.74803149606299213" header="0.31496062992125984" footer="0.31496062992125984"/>
  <pageSetup paperSize="9" scale="80" fitToHeight="0" orientation="portrait" r:id="rId1"/>
  <headerFooter>
    <oddFooter>&amp;C_x000D_&amp;1#&amp;"Calibri"&amp;10&amp;K000000 Classification: Unclassified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CAE2907-9E51-4B33-AF02-3BCB492E877D}">
  <sheetPr codeName="Sheet5">
    <tabColor rgb="FF92D050"/>
  </sheetPr>
  <dimension ref="C2"/>
  <sheetViews>
    <sheetView showGridLines="0" zoomScaleNormal="100" zoomScaleSheetLayoutView="55" workbookViewId="0">
      <selection activeCell="W58" sqref="W58"/>
    </sheetView>
  </sheetViews>
  <sheetFormatPr defaultRowHeight="15" x14ac:dyDescent="0.25"/>
  <sheetData>
    <row r="2" spans="3:3" x14ac:dyDescent="0.25">
      <c r="C2" s="6" t="s">
        <v>189</v>
      </c>
    </row>
  </sheetData>
  <sheetProtection algorithmName="SHA-512" hashValue="4fwg2nAKMdurbaX4e4nqocmeTJiYaZemCotIsWOFp1eftFxuumClGB5JjGe9p3ZVyRpScah2vpprknPo/1uDZg==" saltValue="cZDcusB1erZiYV3ohLmrlA==" spinCount="100000" sheet="1" objects="1" scenarios="1"/>
  <hyperlinks>
    <hyperlink ref="C2" location="Content!A1" display="&lt;&lt;&lt; Back to ToC" xr:uid="{899F1B58-C400-4B66-813C-2042553347A9}"/>
  </hyperlinks>
  <pageMargins left="0.7" right="0.7" top="0.75" bottom="0.75" header="0.3" footer="0.3"/>
  <pageSetup paperSize="9" orientation="portrait" r:id="rId1"/>
  <headerFooter>
    <oddFooter>&amp;C_x000D_&amp;1#&amp;"Calibri"&amp;10&amp;K000000 Classification: Unclassified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F1F21A9-8DEB-40FE-98C4-F3697FDC9847}">
  <sheetPr codeName="Sheet6"/>
  <dimension ref="B2:L126"/>
  <sheetViews>
    <sheetView showGridLines="0" view="pageBreakPreview" zoomScale="66" zoomScaleNormal="70" workbookViewId="0">
      <selection activeCell="F60" sqref="F60"/>
    </sheetView>
  </sheetViews>
  <sheetFormatPr defaultColWidth="8.7109375" defaultRowHeight="14.25" outlineLevelCol="4" x14ac:dyDescent="0.2"/>
  <cols>
    <col min="1" max="1" width="3.5703125" style="9" customWidth="1"/>
    <col min="2" max="2" width="4" style="458" bestFit="1" customWidth="1"/>
    <col min="3" max="3" width="78.28515625" style="9" bestFit="1" customWidth="1"/>
    <col min="4" max="4" width="21.5703125" style="9" hidden="1" customWidth="1" outlineLevel="1"/>
    <col min="5" max="5" width="20.5703125" style="9" customWidth="1" collapsed="1"/>
    <col min="6" max="7" width="20.5703125" style="9" customWidth="1"/>
    <col min="8" max="8" width="20.5703125" style="9" hidden="1" customWidth="1" outlineLevel="1"/>
    <col min="9" max="9" width="20.5703125" style="9" hidden="1" customWidth="1" outlineLevel="2"/>
    <col min="10" max="10" width="20.5703125" style="9" hidden="1" customWidth="1" outlineLevel="3"/>
    <col min="11" max="11" width="20.5703125" style="9" hidden="1" customWidth="1" outlineLevel="4"/>
    <col min="12" max="12" width="20.5703125" style="9" customWidth="1" collapsed="1"/>
    <col min="13" max="19" width="12" style="9" customWidth="1"/>
    <col min="20" max="21" width="8.7109375" style="9"/>
    <col min="22" max="22" width="12" style="9" bestFit="1" customWidth="1"/>
    <col min="23" max="16383" width="8.7109375" style="9"/>
    <col min="16384" max="16384" width="8.7109375" style="9" bestFit="1"/>
  </cols>
  <sheetData>
    <row r="2" spans="2:12" ht="15" x14ac:dyDescent="0.2">
      <c r="C2" s="435" t="str">
        <f>IF('Key inputs'!$D$6="",'Key inputs'!$C$6,'Key inputs'!$E$20)</f>
        <v>Syndicate number</v>
      </c>
      <c r="D2" s="293"/>
      <c r="E2" s="52" t="s">
        <v>189</v>
      </c>
    </row>
    <row r="3" spans="2:12" ht="19.5" customHeight="1" x14ac:dyDescent="0.2">
      <c r="C3" s="293" t="s">
        <v>190</v>
      </c>
      <c r="D3" s="293"/>
      <c r="F3" s="1"/>
      <c r="G3" s="1"/>
      <c r="H3" s="1"/>
      <c r="I3" s="1"/>
      <c r="J3" s="1"/>
      <c r="K3" s="1"/>
    </row>
    <row r="4" spans="2:12" ht="15" x14ac:dyDescent="0.2">
      <c r="C4" s="293" t="s">
        <v>191</v>
      </c>
      <c r="D4" s="293"/>
      <c r="E4" s="2"/>
      <c r="F4" s="2"/>
      <c r="G4" s="2"/>
      <c r="H4" s="2"/>
      <c r="I4" s="2"/>
      <c r="J4" s="2"/>
      <c r="K4" s="2"/>
    </row>
    <row r="5" spans="2:12" x14ac:dyDescent="0.2">
      <c r="C5" s="294" t="str">
        <f>"For the year ended 31 December "&amp; $C$8</f>
        <v>For the year ended 31 December Syndicate number</v>
      </c>
      <c r="D5" s="294"/>
      <c r="E5" s="3"/>
      <c r="F5" s="3"/>
    </row>
    <row r="6" spans="2:12" x14ac:dyDescent="0.2">
      <c r="C6" s="294" t="str">
        <f>"Figures in thousands of "&amp;'Key inputs'!G28</f>
        <v>Figures in thousands of GBP</v>
      </c>
      <c r="D6" s="294"/>
      <c r="E6" s="3"/>
      <c r="F6" s="3"/>
    </row>
    <row r="7" spans="2:12" x14ac:dyDescent="0.2">
      <c r="C7" s="294"/>
      <c r="D7" s="294"/>
      <c r="E7" s="3"/>
      <c r="F7" s="3"/>
    </row>
    <row r="8" spans="2:12" ht="15" x14ac:dyDescent="0.2">
      <c r="B8" s="658"/>
      <c r="C8" s="666" t="str">
        <f>C2</f>
        <v>Syndicate number</v>
      </c>
      <c r="D8" s="351" t="s">
        <v>192</v>
      </c>
      <c r="E8" s="296" t="str">
        <f>'Key inputs'!C34</f>
        <v>2025 UY</v>
      </c>
      <c r="F8" s="296" t="str">
        <f>'Key inputs'!D34</f>
        <v>2024 UY</v>
      </c>
      <c r="G8" s="296" t="str">
        <f>'Key inputs'!E34</f>
        <v>2023 UY</v>
      </c>
      <c r="H8" s="296" t="str">
        <f>LEFT(G8,4)-1&amp;" UY"</f>
        <v>2022 UY</v>
      </c>
      <c r="I8" s="296" t="str">
        <f t="shared" ref="I8:K8" si="0">LEFT(H8,4)-1&amp;" UY"</f>
        <v>2021 UY</v>
      </c>
      <c r="J8" s="296" t="str">
        <f t="shared" si="0"/>
        <v>2020 UY</v>
      </c>
      <c r="K8" s="296" t="str">
        <f t="shared" si="0"/>
        <v>2019 UY</v>
      </c>
      <c r="L8" s="296" t="str">
        <f>'Key inputs'!F34</f>
        <v>Total</v>
      </c>
    </row>
    <row r="9" spans="2:12" ht="15" x14ac:dyDescent="0.2">
      <c r="B9" s="659"/>
      <c r="C9" s="660"/>
      <c r="D9" s="352"/>
      <c r="E9" s="296" t="s">
        <v>193</v>
      </c>
      <c r="F9" s="296" t="s">
        <v>194</v>
      </c>
      <c r="G9" s="296" t="s">
        <v>195</v>
      </c>
      <c r="H9" s="296" t="s">
        <v>196</v>
      </c>
      <c r="I9" s="296" t="s">
        <v>197</v>
      </c>
      <c r="J9" s="296" t="s">
        <v>198</v>
      </c>
      <c r="K9" s="296" t="s">
        <v>199</v>
      </c>
      <c r="L9" s="296" t="s">
        <v>200</v>
      </c>
    </row>
    <row r="10" spans="2:12" x14ac:dyDescent="0.2">
      <c r="B10" s="77">
        <v>1</v>
      </c>
      <c r="C10" s="21" t="s">
        <v>201</v>
      </c>
      <c r="D10" s="21" t="s">
        <v>202</v>
      </c>
      <c r="E10" s="88"/>
      <c r="F10" s="88"/>
      <c r="G10" s="88"/>
      <c r="H10" s="88"/>
      <c r="I10" s="88"/>
      <c r="J10" s="88"/>
      <c r="K10" s="88"/>
      <c r="L10" s="148">
        <f t="shared" ref="L10:L38" si="1">SUM(E10:K10)</f>
        <v>0</v>
      </c>
    </row>
    <row r="11" spans="2:12" x14ac:dyDescent="0.2">
      <c r="B11" s="77">
        <v>2</v>
      </c>
      <c r="C11" s="21" t="s">
        <v>203</v>
      </c>
      <c r="D11" s="21" t="s">
        <v>204</v>
      </c>
      <c r="E11" s="88"/>
      <c r="F11" s="88"/>
      <c r="G11" s="88"/>
      <c r="H11" s="88"/>
      <c r="I11" s="88"/>
      <c r="J11" s="88"/>
      <c r="K11" s="88"/>
      <c r="L11" s="148">
        <f t="shared" si="1"/>
        <v>0</v>
      </c>
    </row>
    <row r="12" spans="2:12" ht="15" x14ac:dyDescent="0.2">
      <c r="B12" s="77">
        <v>3</v>
      </c>
      <c r="C12" s="22" t="s">
        <v>205</v>
      </c>
      <c r="D12" s="22" t="s">
        <v>206</v>
      </c>
      <c r="E12" s="148">
        <f>SUM(E10:E11)</f>
        <v>0</v>
      </c>
      <c r="F12" s="148">
        <f t="shared" ref="F12:K12" si="2">SUM(F10:F11)</f>
        <v>0</v>
      </c>
      <c r="G12" s="148">
        <f t="shared" si="2"/>
        <v>0</v>
      </c>
      <c r="H12" s="148">
        <f t="shared" si="2"/>
        <v>0</v>
      </c>
      <c r="I12" s="148">
        <f t="shared" si="2"/>
        <v>0</v>
      </c>
      <c r="J12" s="148">
        <f t="shared" si="2"/>
        <v>0</v>
      </c>
      <c r="K12" s="148">
        <f t="shared" si="2"/>
        <v>0</v>
      </c>
      <c r="L12" s="148">
        <f t="shared" si="1"/>
        <v>0</v>
      </c>
    </row>
    <row r="13" spans="2:12" x14ac:dyDescent="0.2">
      <c r="B13" s="77"/>
      <c r="C13" s="33" t="s">
        <v>207</v>
      </c>
      <c r="D13" s="355"/>
      <c r="E13" s="89"/>
      <c r="F13" s="5"/>
      <c r="G13" s="5"/>
      <c r="H13" s="5"/>
      <c r="I13" s="5"/>
      <c r="J13" s="5"/>
      <c r="K13" s="5"/>
      <c r="L13" s="36"/>
    </row>
    <row r="14" spans="2:12" x14ac:dyDescent="0.2">
      <c r="B14" s="77">
        <v>4</v>
      </c>
      <c r="C14" s="21" t="s">
        <v>208</v>
      </c>
      <c r="D14" s="21" t="s">
        <v>209</v>
      </c>
      <c r="E14" s="88"/>
      <c r="F14" s="88"/>
      <c r="G14" s="88"/>
      <c r="H14" s="88"/>
      <c r="I14" s="88"/>
      <c r="J14" s="88"/>
      <c r="K14" s="88"/>
      <c r="L14" s="149">
        <f t="shared" si="1"/>
        <v>0</v>
      </c>
    </row>
    <row r="15" spans="2:12" x14ac:dyDescent="0.2">
      <c r="B15" s="77">
        <v>5</v>
      </c>
      <c r="C15" s="21" t="s">
        <v>210</v>
      </c>
      <c r="D15" s="21" t="s">
        <v>211</v>
      </c>
      <c r="E15" s="88"/>
      <c r="F15" s="88"/>
      <c r="G15" s="88"/>
      <c r="H15" s="88"/>
      <c r="I15" s="88"/>
      <c r="J15" s="88"/>
      <c r="K15" s="88"/>
      <c r="L15" s="149">
        <f t="shared" si="1"/>
        <v>0</v>
      </c>
    </row>
    <row r="16" spans="2:12" ht="15" x14ac:dyDescent="0.2">
      <c r="B16" s="77">
        <v>6</v>
      </c>
      <c r="C16" s="22" t="s">
        <v>212</v>
      </c>
      <c r="D16" s="22" t="s">
        <v>213</v>
      </c>
      <c r="E16" s="148">
        <f>SUM(E14:E15)</f>
        <v>0</v>
      </c>
      <c r="F16" s="148">
        <f t="shared" ref="F16:K16" si="3">SUM(F14:F15)</f>
        <v>0</v>
      </c>
      <c r="G16" s="148">
        <f t="shared" si="3"/>
        <v>0</v>
      </c>
      <c r="H16" s="148">
        <f t="shared" si="3"/>
        <v>0</v>
      </c>
      <c r="I16" s="148">
        <f t="shared" si="3"/>
        <v>0</v>
      </c>
      <c r="J16" s="148">
        <f t="shared" si="3"/>
        <v>0</v>
      </c>
      <c r="K16" s="148">
        <f t="shared" si="3"/>
        <v>0</v>
      </c>
      <c r="L16" s="149">
        <f>SUM(E16:K16)</f>
        <v>0</v>
      </c>
    </row>
    <row r="17" spans="2:12" ht="15" x14ac:dyDescent="0.2">
      <c r="B17" s="77">
        <v>7</v>
      </c>
      <c r="C17" s="22" t="s">
        <v>214</v>
      </c>
      <c r="D17" s="22" t="s">
        <v>215</v>
      </c>
      <c r="E17" s="148">
        <f t="shared" ref="E17" si="4">E12+E16</f>
        <v>0</v>
      </c>
      <c r="F17" s="148">
        <f t="shared" ref="F17:K17" si="5">F12+F16</f>
        <v>0</v>
      </c>
      <c r="G17" s="148">
        <f t="shared" si="5"/>
        <v>0</v>
      </c>
      <c r="H17" s="148">
        <f t="shared" si="5"/>
        <v>0</v>
      </c>
      <c r="I17" s="148">
        <f t="shared" si="5"/>
        <v>0</v>
      </c>
      <c r="J17" s="148">
        <f t="shared" si="5"/>
        <v>0</v>
      </c>
      <c r="K17" s="148">
        <f t="shared" si="5"/>
        <v>0</v>
      </c>
      <c r="L17" s="149">
        <f t="shared" si="1"/>
        <v>0</v>
      </c>
    </row>
    <row r="18" spans="2:12" x14ac:dyDescent="0.2">
      <c r="B18" s="77">
        <v>8</v>
      </c>
      <c r="C18" s="23" t="s">
        <v>216</v>
      </c>
      <c r="D18" s="23" t="s">
        <v>217</v>
      </c>
      <c r="E18" s="88"/>
      <c r="F18" s="88"/>
      <c r="G18" s="88"/>
      <c r="H18" s="88"/>
      <c r="I18" s="88"/>
      <c r="J18" s="88"/>
      <c r="K18" s="88"/>
      <c r="L18" s="149">
        <f t="shared" si="1"/>
        <v>0</v>
      </c>
    </row>
    <row r="19" spans="2:12" x14ac:dyDescent="0.2">
      <c r="B19" s="77">
        <v>9</v>
      </c>
      <c r="C19" s="21" t="s">
        <v>218</v>
      </c>
      <c r="D19" s="21" t="s">
        <v>219</v>
      </c>
      <c r="E19" s="88"/>
      <c r="F19" s="88"/>
      <c r="G19" s="88"/>
      <c r="H19" s="88"/>
      <c r="I19" s="88"/>
      <c r="J19" s="88"/>
      <c r="K19" s="88"/>
      <c r="L19" s="149">
        <f t="shared" si="1"/>
        <v>0</v>
      </c>
    </row>
    <row r="20" spans="2:12" x14ac:dyDescent="0.2">
      <c r="B20" s="77"/>
      <c r="C20" s="33" t="s">
        <v>220</v>
      </c>
      <c r="D20" s="355"/>
      <c r="E20" s="89"/>
      <c r="F20" s="5"/>
      <c r="G20" s="5"/>
      <c r="H20" s="5"/>
      <c r="I20" s="5"/>
      <c r="J20" s="5"/>
      <c r="K20" s="5"/>
      <c r="L20" s="35"/>
    </row>
    <row r="21" spans="2:12" x14ac:dyDescent="0.2">
      <c r="B21" s="77">
        <v>10</v>
      </c>
      <c r="C21" s="21" t="s">
        <v>221</v>
      </c>
      <c r="D21" s="21" t="s">
        <v>222</v>
      </c>
      <c r="E21" s="88"/>
      <c r="F21" s="88"/>
      <c r="G21" s="88"/>
      <c r="H21" s="88"/>
      <c r="I21" s="88"/>
      <c r="J21" s="88"/>
      <c r="K21" s="88"/>
      <c r="L21" s="148">
        <f t="shared" si="1"/>
        <v>0</v>
      </c>
    </row>
    <row r="22" spans="2:12" x14ac:dyDescent="0.2">
      <c r="B22" s="77">
        <v>11</v>
      </c>
      <c r="C22" s="21" t="s">
        <v>223</v>
      </c>
      <c r="D22" s="21" t="s">
        <v>224</v>
      </c>
      <c r="E22" s="88"/>
      <c r="F22" s="88"/>
      <c r="G22" s="88"/>
      <c r="H22" s="88"/>
      <c r="I22" s="88"/>
      <c r="J22" s="88"/>
      <c r="K22" s="88"/>
      <c r="L22" s="148">
        <f t="shared" si="1"/>
        <v>0</v>
      </c>
    </row>
    <row r="23" spans="2:12" ht="15" x14ac:dyDescent="0.2">
      <c r="B23" s="77">
        <v>12</v>
      </c>
      <c r="C23" s="22" t="s">
        <v>225</v>
      </c>
      <c r="D23" s="22" t="s">
        <v>226</v>
      </c>
      <c r="E23" s="148">
        <f t="shared" ref="E23:K23" si="6">E21+E22</f>
        <v>0</v>
      </c>
      <c r="F23" s="148">
        <f t="shared" si="6"/>
        <v>0</v>
      </c>
      <c r="G23" s="148">
        <f t="shared" si="6"/>
        <v>0</v>
      </c>
      <c r="H23" s="148">
        <f t="shared" si="6"/>
        <v>0</v>
      </c>
      <c r="I23" s="148">
        <f t="shared" si="6"/>
        <v>0</v>
      </c>
      <c r="J23" s="148">
        <f t="shared" si="6"/>
        <v>0</v>
      </c>
      <c r="K23" s="148">
        <f t="shared" si="6"/>
        <v>0</v>
      </c>
      <c r="L23" s="148">
        <f>SUM(E23:K23)</f>
        <v>0</v>
      </c>
    </row>
    <row r="24" spans="2:12" x14ac:dyDescent="0.2">
      <c r="B24" s="77"/>
      <c r="C24" s="33" t="s">
        <v>227</v>
      </c>
      <c r="D24" s="355"/>
      <c r="E24" s="89"/>
      <c r="F24" s="5"/>
      <c r="G24" s="5"/>
      <c r="H24" s="5"/>
      <c r="I24" s="5"/>
      <c r="J24" s="5"/>
      <c r="K24" s="5"/>
      <c r="L24" s="90"/>
    </row>
    <row r="25" spans="2:12" x14ac:dyDescent="0.2">
      <c r="B25" s="77">
        <v>13</v>
      </c>
      <c r="C25" s="21" t="s">
        <v>228</v>
      </c>
      <c r="D25" s="21" t="s">
        <v>229</v>
      </c>
      <c r="E25" s="88"/>
      <c r="F25" s="88"/>
      <c r="G25" s="88"/>
      <c r="H25" s="88"/>
      <c r="I25" s="88"/>
      <c r="J25" s="88"/>
      <c r="K25" s="88"/>
      <c r="L25" s="148">
        <f t="shared" si="1"/>
        <v>0</v>
      </c>
    </row>
    <row r="26" spans="2:12" x14ac:dyDescent="0.2">
      <c r="B26" s="77">
        <v>14</v>
      </c>
      <c r="C26" s="21" t="s">
        <v>230</v>
      </c>
      <c r="D26" s="21" t="s">
        <v>231</v>
      </c>
      <c r="E26" s="88"/>
      <c r="F26" s="88"/>
      <c r="G26" s="88"/>
      <c r="H26" s="88"/>
      <c r="I26" s="88"/>
      <c r="J26" s="88"/>
      <c r="K26" s="88"/>
      <c r="L26" s="148">
        <f t="shared" si="1"/>
        <v>0</v>
      </c>
    </row>
    <row r="27" spans="2:12" ht="15" x14ac:dyDescent="0.2">
      <c r="B27" s="77">
        <v>15</v>
      </c>
      <c r="C27" s="22" t="s">
        <v>232</v>
      </c>
      <c r="D27" s="22" t="s">
        <v>233</v>
      </c>
      <c r="E27" s="148">
        <f>SUM(E25:E26)</f>
        <v>0</v>
      </c>
      <c r="F27" s="148">
        <f t="shared" ref="F27:K27" si="7">SUM(F25:F26)</f>
        <v>0</v>
      </c>
      <c r="G27" s="148">
        <f t="shared" si="7"/>
        <v>0</v>
      </c>
      <c r="H27" s="148">
        <f t="shared" si="7"/>
        <v>0</v>
      </c>
      <c r="I27" s="148">
        <f t="shared" si="7"/>
        <v>0</v>
      </c>
      <c r="J27" s="148">
        <f t="shared" si="7"/>
        <v>0</v>
      </c>
      <c r="K27" s="148">
        <f t="shared" si="7"/>
        <v>0</v>
      </c>
      <c r="L27" s="148">
        <f>SUM(E27:K27)</f>
        <v>0</v>
      </c>
    </row>
    <row r="28" spans="2:12" ht="15" x14ac:dyDescent="0.2">
      <c r="B28" s="77">
        <v>16</v>
      </c>
      <c r="C28" s="40" t="s">
        <v>234</v>
      </c>
      <c r="D28" s="40" t="s">
        <v>235</v>
      </c>
      <c r="E28" s="149">
        <f>E23+E27</f>
        <v>0</v>
      </c>
      <c r="F28" s="149">
        <f t="shared" ref="F28:K28" si="8">F23+F27</f>
        <v>0</v>
      </c>
      <c r="G28" s="149">
        <f t="shared" si="8"/>
        <v>0</v>
      </c>
      <c r="H28" s="149">
        <f t="shared" si="8"/>
        <v>0</v>
      </c>
      <c r="I28" s="149">
        <f t="shared" si="8"/>
        <v>0</v>
      </c>
      <c r="J28" s="149">
        <f t="shared" si="8"/>
        <v>0</v>
      </c>
      <c r="K28" s="149">
        <f t="shared" si="8"/>
        <v>0</v>
      </c>
      <c r="L28" s="149">
        <f t="shared" si="1"/>
        <v>0</v>
      </c>
    </row>
    <row r="29" spans="2:12" ht="28.5" x14ac:dyDescent="0.2">
      <c r="B29" s="470"/>
      <c r="C29" s="357" t="s">
        <v>236</v>
      </c>
      <c r="D29" s="358"/>
      <c r="E29" s="359"/>
      <c r="F29" s="359"/>
      <c r="G29" s="359"/>
      <c r="H29" s="359"/>
      <c r="I29" s="359"/>
      <c r="J29" s="359"/>
      <c r="K29" s="359"/>
      <c r="L29" s="360"/>
    </row>
    <row r="30" spans="2:12" x14ac:dyDescent="0.2">
      <c r="B30" s="470"/>
      <c r="C30" s="33" t="s">
        <v>237</v>
      </c>
      <c r="D30" s="363"/>
      <c r="E30" s="142"/>
      <c r="F30" s="142"/>
      <c r="G30" s="142"/>
      <c r="H30" s="142"/>
      <c r="I30" s="142"/>
      <c r="J30" s="142"/>
      <c r="K30" s="142"/>
      <c r="L30" s="356"/>
    </row>
    <row r="31" spans="2:12" x14ac:dyDescent="0.2">
      <c r="B31" s="77">
        <v>17</v>
      </c>
      <c r="C31" s="361" t="s">
        <v>238</v>
      </c>
      <c r="D31" s="361" t="s">
        <v>239</v>
      </c>
      <c r="E31" s="83"/>
      <c r="F31" s="83"/>
      <c r="G31" s="83"/>
      <c r="H31" s="83"/>
      <c r="I31" s="83"/>
      <c r="J31" s="83"/>
      <c r="K31" s="83"/>
      <c r="L31" s="362">
        <f t="shared" si="1"/>
        <v>0</v>
      </c>
    </row>
    <row r="32" spans="2:12" x14ac:dyDescent="0.2">
      <c r="B32" s="77">
        <v>18</v>
      </c>
      <c r="C32" s="21" t="s">
        <v>240</v>
      </c>
      <c r="D32" s="21" t="s">
        <v>241</v>
      </c>
      <c r="E32" s="88"/>
      <c r="F32" s="88"/>
      <c r="G32" s="88"/>
      <c r="H32" s="88"/>
      <c r="I32" s="88"/>
      <c r="J32" s="88"/>
      <c r="K32" s="88"/>
      <c r="L32" s="148">
        <f t="shared" si="1"/>
        <v>0</v>
      </c>
    </row>
    <row r="33" spans="2:12" ht="15" x14ac:dyDescent="0.2">
      <c r="B33" s="77">
        <v>19</v>
      </c>
      <c r="C33" s="22" t="s">
        <v>242</v>
      </c>
      <c r="D33" s="22" t="s">
        <v>243</v>
      </c>
      <c r="E33" s="148">
        <f>SUM(E31:E32)</f>
        <v>0</v>
      </c>
      <c r="F33" s="148">
        <f t="shared" ref="F33:K33" si="9">SUM(F31:F32)</f>
        <v>0</v>
      </c>
      <c r="G33" s="148">
        <f t="shared" si="9"/>
        <v>0</v>
      </c>
      <c r="H33" s="148">
        <f t="shared" si="9"/>
        <v>0</v>
      </c>
      <c r="I33" s="148">
        <f t="shared" si="9"/>
        <v>0</v>
      </c>
      <c r="J33" s="148">
        <f t="shared" si="9"/>
        <v>0</v>
      </c>
      <c r="K33" s="148">
        <f t="shared" si="9"/>
        <v>0</v>
      </c>
      <c r="L33" s="148">
        <f t="shared" si="1"/>
        <v>0</v>
      </c>
    </row>
    <row r="34" spans="2:12" x14ac:dyDescent="0.2">
      <c r="B34" s="77">
        <v>20</v>
      </c>
      <c r="C34" s="21" t="s">
        <v>244</v>
      </c>
      <c r="D34" s="21" t="s">
        <v>245</v>
      </c>
      <c r="E34" s="88"/>
      <c r="F34" s="88"/>
      <c r="G34" s="88"/>
      <c r="H34" s="88"/>
      <c r="I34" s="88"/>
      <c r="J34" s="88"/>
      <c r="K34" s="88"/>
      <c r="L34" s="148">
        <f t="shared" si="1"/>
        <v>0</v>
      </c>
    </row>
    <row r="35" spans="2:12" ht="15" x14ac:dyDescent="0.2">
      <c r="B35" s="77">
        <v>21</v>
      </c>
      <c r="C35" s="22" t="s">
        <v>246</v>
      </c>
      <c r="D35" s="22" t="s">
        <v>247</v>
      </c>
      <c r="E35" s="148">
        <f>SUM(E33:E34)</f>
        <v>0</v>
      </c>
      <c r="F35" s="148">
        <f t="shared" ref="F35:K35" si="10">SUM(F33:F34)</f>
        <v>0</v>
      </c>
      <c r="G35" s="148">
        <f t="shared" si="10"/>
        <v>0</v>
      </c>
      <c r="H35" s="148">
        <f t="shared" si="10"/>
        <v>0</v>
      </c>
      <c r="I35" s="148">
        <f t="shared" si="10"/>
        <v>0</v>
      </c>
      <c r="J35" s="148">
        <f t="shared" si="10"/>
        <v>0</v>
      </c>
      <c r="K35" s="148">
        <f t="shared" si="10"/>
        <v>0</v>
      </c>
      <c r="L35" s="148">
        <f t="shared" si="1"/>
        <v>0</v>
      </c>
    </row>
    <row r="36" spans="2:12" x14ac:dyDescent="0.2">
      <c r="B36" s="77">
        <v>22</v>
      </c>
      <c r="C36" s="21" t="s">
        <v>36</v>
      </c>
      <c r="D36" s="21" t="s">
        <v>248</v>
      </c>
      <c r="E36" s="88"/>
      <c r="F36" s="88"/>
      <c r="G36" s="88"/>
      <c r="H36" s="88"/>
      <c r="I36" s="88"/>
      <c r="J36" s="88"/>
      <c r="K36" s="88"/>
      <c r="L36" s="148">
        <f t="shared" si="1"/>
        <v>0</v>
      </c>
    </row>
    <row r="37" spans="2:12" x14ac:dyDescent="0.2">
      <c r="B37" s="77">
        <v>23</v>
      </c>
      <c r="C37" s="21" t="s">
        <v>249</v>
      </c>
      <c r="D37" s="21" t="s">
        <v>250</v>
      </c>
      <c r="E37" s="88"/>
      <c r="F37" s="88"/>
      <c r="G37" s="88"/>
      <c r="H37" s="88"/>
      <c r="I37" s="88"/>
      <c r="J37" s="88"/>
      <c r="K37" s="88"/>
      <c r="L37" s="148">
        <f t="shared" si="1"/>
        <v>0</v>
      </c>
    </row>
    <row r="38" spans="2:12" ht="37.5" customHeight="1" x14ac:dyDescent="0.2">
      <c r="B38" s="77">
        <v>24</v>
      </c>
      <c r="C38" s="22" t="s">
        <v>251</v>
      </c>
      <c r="D38" s="25" t="s">
        <v>252</v>
      </c>
      <c r="E38" s="148">
        <f>SUM(E36:E37,E35,E28,E17,E18,E19)</f>
        <v>0</v>
      </c>
      <c r="F38" s="148">
        <f t="shared" ref="F38:K38" si="11">SUM(F36:F37,F35,F28,F17,F18,F19)</f>
        <v>0</v>
      </c>
      <c r="G38" s="148">
        <f t="shared" si="11"/>
        <v>0</v>
      </c>
      <c r="H38" s="148">
        <f t="shared" si="11"/>
        <v>0</v>
      </c>
      <c r="I38" s="148">
        <f t="shared" si="11"/>
        <v>0</v>
      </c>
      <c r="J38" s="148">
        <f t="shared" si="11"/>
        <v>0</v>
      </c>
      <c r="K38" s="148">
        <f t="shared" si="11"/>
        <v>0</v>
      </c>
      <c r="L38" s="148">
        <f t="shared" si="1"/>
        <v>0</v>
      </c>
    </row>
    <row r="39" spans="2:12" ht="15" x14ac:dyDescent="0.2">
      <c r="C39" s="8"/>
      <c r="D39" s="8"/>
      <c r="E39" s="285"/>
      <c r="F39" s="285"/>
      <c r="G39" s="285"/>
      <c r="H39" s="285"/>
      <c r="I39" s="285"/>
      <c r="J39" s="285"/>
      <c r="K39" s="285"/>
      <c r="L39" s="285"/>
    </row>
    <row r="40" spans="2:12" ht="15" x14ac:dyDescent="0.2">
      <c r="C40" s="293" t="s">
        <v>253</v>
      </c>
      <c r="D40" s="293"/>
    </row>
    <row r="41" spans="2:12" x14ac:dyDescent="0.2">
      <c r="C41" s="294" t="str">
        <f>"For the year ended 31 December "&amp; C44</f>
        <v>For the year ended 31 December Syndicate number</v>
      </c>
      <c r="D41" s="294"/>
    </row>
    <row r="42" spans="2:12" x14ac:dyDescent="0.2">
      <c r="C42" s="294" t="str">
        <f>"Figures in thousands of "&amp;'Key inputs'!G28</f>
        <v>Figures in thousands of GBP</v>
      </c>
      <c r="D42" s="294"/>
    </row>
    <row r="43" spans="2:12" x14ac:dyDescent="0.2">
      <c r="C43" s="294"/>
      <c r="D43" s="294"/>
    </row>
    <row r="44" spans="2:12" ht="15" x14ac:dyDescent="0.2">
      <c r="B44" s="658"/>
      <c r="C44" s="666" t="str">
        <f>C2</f>
        <v>Syndicate number</v>
      </c>
      <c r="D44" s="351" t="s">
        <v>192</v>
      </c>
      <c r="E44" s="296" t="str">
        <f>'Key inputs'!C34</f>
        <v>2025 UY</v>
      </c>
      <c r="F44" s="296" t="str">
        <f>'Key inputs'!D34</f>
        <v>2024 UY</v>
      </c>
      <c r="G44" s="296" t="str">
        <f>'Key inputs'!E34</f>
        <v>2023 UY</v>
      </c>
      <c r="H44" s="296" t="str">
        <f>LEFT(G44,4)-1&amp;" UY"</f>
        <v>2022 UY</v>
      </c>
      <c r="I44" s="296" t="str">
        <f t="shared" ref="I44:K44" si="12">LEFT(H44,4)-1&amp;" UY"</f>
        <v>2021 UY</v>
      </c>
      <c r="J44" s="296" t="str">
        <f t="shared" si="12"/>
        <v>2020 UY</v>
      </c>
      <c r="K44" s="296" t="str">
        <f t="shared" si="12"/>
        <v>2019 UY</v>
      </c>
      <c r="L44" s="296" t="s">
        <v>98</v>
      </c>
    </row>
    <row r="45" spans="2:12" ht="15" x14ac:dyDescent="0.2">
      <c r="B45" s="659"/>
      <c r="C45" s="660"/>
      <c r="D45" s="352"/>
      <c r="E45" s="296" t="s">
        <v>193</v>
      </c>
      <c r="F45" s="296" t="s">
        <v>194</v>
      </c>
      <c r="G45" s="296" t="s">
        <v>195</v>
      </c>
      <c r="H45" s="296" t="s">
        <v>196</v>
      </c>
      <c r="I45" s="296" t="s">
        <v>197</v>
      </c>
      <c r="J45" s="296" t="s">
        <v>198</v>
      </c>
      <c r="K45" s="296" t="s">
        <v>199</v>
      </c>
      <c r="L45" s="296" t="s">
        <v>200</v>
      </c>
    </row>
    <row r="46" spans="2:12" ht="32.1" customHeight="1" x14ac:dyDescent="0.2">
      <c r="B46" s="77">
        <v>1</v>
      </c>
      <c r="C46" s="25" t="s">
        <v>254</v>
      </c>
      <c r="D46" s="25" t="s">
        <v>255</v>
      </c>
      <c r="E46" s="148">
        <f t="shared" ref="E46:K46" si="13">E38</f>
        <v>0</v>
      </c>
      <c r="F46" s="148">
        <f t="shared" si="13"/>
        <v>0</v>
      </c>
      <c r="G46" s="148">
        <f t="shared" si="13"/>
        <v>0</v>
      </c>
      <c r="H46" s="148">
        <f t="shared" si="13"/>
        <v>0</v>
      </c>
      <c r="I46" s="148">
        <f t="shared" si="13"/>
        <v>0</v>
      </c>
      <c r="J46" s="148">
        <f t="shared" si="13"/>
        <v>0</v>
      </c>
      <c r="K46" s="148">
        <f t="shared" si="13"/>
        <v>0</v>
      </c>
      <c r="L46" s="148">
        <f t="shared" ref="L46:L56" si="14">SUM(E46:K46)</f>
        <v>0</v>
      </c>
    </row>
    <row r="47" spans="2:12" ht="14.25" customHeight="1" x14ac:dyDescent="0.2">
      <c r="B47" s="77">
        <v>2</v>
      </c>
      <c r="C47" s="24" t="s">
        <v>256</v>
      </c>
      <c r="D47" s="24" t="s">
        <v>257</v>
      </c>
      <c r="E47" s="88"/>
      <c r="F47" s="88"/>
      <c r="G47" s="88"/>
      <c r="H47" s="88"/>
      <c r="I47" s="88"/>
      <c r="J47" s="88"/>
      <c r="K47" s="88"/>
      <c r="L47" s="148">
        <f t="shared" si="14"/>
        <v>0</v>
      </c>
    </row>
    <row r="48" spans="2:12" ht="14.25" customHeight="1" x14ac:dyDescent="0.2">
      <c r="B48" s="77">
        <v>3</v>
      </c>
      <c r="C48" s="24" t="s">
        <v>258</v>
      </c>
      <c r="D48" s="24" t="s">
        <v>259</v>
      </c>
      <c r="E48" s="88"/>
      <c r="F48" s="88"/>
      <c r="G48" s="88"/>
      <c r="H48" s="88"/>
      <c r="I48" s="88"/>
      <c r="J48" s="88"/>
      <c r="K48" s="88"/>
      <c r="L48" s="148">
        <f t="shared" si="14"/>
        <v>0</v>
      </c>
    </row>
    <row r="49" spans="2:12" ht="14.25" customHeight="1" x14ac:dyDescent="0.2">
      <c r="B49" s="77">
        <v>4</v>
      </c>
      <c r="C49" s="24" t="s">
        <v>260</v>
      </c>
      <c r="D49" s="24" t="s">
        <v>261</v>
      </c>
      <c r="E49" s="88"/>
      <c r="F49" s="88"/>
      <c r="G49" s="88"/>
      <c r="H49" s="88"/>
      <c r="I49" s="88"/>
      <c r="J49" s="88"/>
      <c r="K49" s="88"/>
      <c r="L49" s="148">
        <f t="shared" si="14"/>
        <v>0</v>
      </c>
    </row>
    <row r="50" spans="2:12" ht="14.25" customHeight="1" x14ac:dyDescent="0.2">
      <c r="B50" s="77">
        <v>5</v>
      </c>
      <c r="C50" s="24" t="s">
        <v>262</v>
      </c>
      <c r="D50" s="24" t="s">
        <v>263</v>
      </c>
      <c r="E50" s="88"/>
      <c r="F50" s="88"/>
      <c r="G50" s="88"/>
      <c r="H50" s="88"/>
      <c r="I50" s="88"/>
      <c r="J50" s="88"/>
      <c r="K50" s="88"/>
      <c r="L50" s="148">
        <f t="shared" si="14"/>
        <v>0</v>
      </c>
    </row>
    <row r="51" spans="2:12" ht="14.25" customHeight="1" x14ac:dyDescent="0.2">
      <c r="B51" s="77">
        <v>6</v>
      </c>
      <c r="C51" s="25" t="s">
        <v>264</v>
      </c>
      <c r="D51" s="25" t="s">
        <v>265</v>
      </c>
      <c r="E51" s="48">
        <f t="shared" ref="E51:G51" si="15">SUM(E47:E50)</f>
        <v>0</v>
      </c>
      <c r="F51" s="48">
        <f t="shared" si="15"/>
        <v>0</v>
      </c>
      <c r="G51" s="48">
        <f t="shared" si="15"/>
        <v>0</v>
      </c>
      <c r="H51" s="148">
        <f t="shared" ref="H51:K51" si="16">SUM(H47:H50)</f>
        <v>0</v>
      </c>
      <c r="I51" s="148">
        <f t="shared" si="16"/>
        <v>0</v>
      </c>
      <c r="J51" s="148">
        <f t="shared" si="16"/>
        <v>0</v>
      </c>
      <c r="K51" s="148">
        <f t="shared" si="16"/>
        <v>0</v>
      </c>
      <c r="L51" s="148">
        <f>SUM(E51:K51)</f>
        <v>0</v>
      </c>
    </row>
    <row r="52" spans="2:12" ht="14.25" customHeight="1" x14ac:dyDescent="0.2">
      <c r="B52" s="77">
        <v>7</v>
      </c>
      <c r="C52" s="26" t="s">
        <v>266</v>
      </c>
      <c r="D52" s="26" t="s">
        <v>267</v>
      </c>
      <c r="E52" s="88"/>
      <c r="F52" s="88"/>
      <c r="G52" s="88"/>
      <c r="H52" s="88"/>
      <c r="I52" s="88"/>
      <c r="J52" s="88"/>
      <c r="K52" s="88"/>
      <c r="L52" s="148">
        <f t="shared" si="14"/>
        <v>0</v>
      </c>
    </row>
    <row r="53" spans="2:12" ht="14.25" customHeight="1" x14ac:dyDescent="0.2">
      <c r="B53" s="77">
        <v>8</v>
      </c>
      <c r="C53" s="24" t="s">
        <v>268</v>
      </c>
      <c r="D53" s="24" t="s">
        <v>269</v>
      </c>
      <c r="E53" s="88"/>
      <c r="F53" s="88"/>
      <c r="G53" s="88"/>
      <c r="H53" s="88"/>
      <c r="I53" s="88"/>
      <c r="J53" s="88"/>
      <c r="K53" s="88"/>
      <c r="L53" s="148">
        <f t="shared" si="14"/>
        <v>0</v>
      </c>
    </row>
    <row r="54" spans="2:12" ht="14.25" customHeight="1" x14ac:dyDescent="0.2">
      <c r="B54" s="77">
        <v>9</v>
      </c>
      <c r="C54" s="24" t="s">
        <v>270</v>
      </c>
      <c r="D54" s="24" t="s">
        <v>271</v>
      </c>
      <c r="E54" s="88"/>
      <c r="F54" s="88"/>
      <c r="G54" s="88"/>
      <c r="H54" s="88"/>
      <c r="I54" s="88"/>
      <c r="J54" s="88"/>
      <c r="K54" s="88"/>
      <c r="L54" s="148">
        <f t="shared" si="14"/>
        <v>0</v>
      </c>
    </row>
    <row r="55" spans="2:12" ht="14.25" customHeight="1" x14ac:dyDescent="0.2">
      <c r="B55" s="77">
        <v>10</v>
      </c>
      <c r="C55" s="24" t="s">
        <v>272</v>
      </c>
      <c r="D55" s="24" t="s">
        <v>273</v>
      </c>
      <c r="E55" s="88"/>
      <c r="F55" s="88"/>
      <c r="G55" s="88"/>
      <c r="H55" s="88"/>
      <c r="I55" s="88"/>
      <c r="J55" s="88"/>
      <c r="K55" s="88"/>
      <c r="L55" s="148">
        <f t="shared" si="14"/>
        <v>0</v>
      </c>
    </row>
    <row r="56" spans="2:12" ht="14.25" customHeight="1" x14ac:dyDescent="0.2">
      <c r="B56" s="77">
        <v>11</v>
      </c>
      <c r="C56" s="25" t="s">
        <v>274</v>
      </c>
      <c r="D56" s="25" t="s">
        <v>275</v>
      </c>
      <c r="E56" s="148">
        <f t="shared" ref="E56:K56" si="17">SUM(E51:E55)+E46</f>
        <v>0</v>
      </c>
      <c r="F56" s="148">
        <f t="shared" si="17"/>
        <v>0</v>
      </c>
      <c r="G56" s="148">
        <f t="shared" si="17"/>
        <v>0</v>
      </c>
      <c r="H56" s="148">
        <f t="shared" si="17"/>
        <v>0</v>
      </c>
      <c r="I56" s="148">
        <f t="shared" si="17"/>
        <v>0</v>
      </c>
      <c r="J56" s="148">
        <f t="shared" si="17"/>
        <v>0</v>
      </c>
      <c r="K56" s="148">
        <f t="shared" si="17"/>
        <v>0</v>
      </c>
      <c r="L56" s="148">
        <f t="shared" si="14"/>
        <v>0</v>
      </c>
    </row>
    <row r="57" spans="2:12" ht="14.25" customHeight="1" x14ac:dyDescent="0.2">
      <c r="B57" s="77">
        <v>12</v>
      </c>
      <c r="C57" s="24" t="s">
        <v>276</v>
      </c>
      <c r="D57" s="24" t="s">
        <v>277</v>
      </c>
      <c r="E57" s="88"/>
      <c r="F57" s="88"/>
      <c r="G57" s="88"/>
      <c r="H57" s="88"/>
      <c r="I57" s="88"/>
      <c r="J57" s="88"/>
      <c r="K57" s="88"/>
      <c r="L57" s="148">
        <f t="shared" ref="L57:L62" si="18">SUM(E57:K57)</f>
        <v>0</v>
      </c>
    </row>
    <row r="58" spans="2:12" ht="14.25" customHeight="1" x14ac:dyDescent="0.2">
      <c r="B58" s="77">
        <v>13</v>
      </c>
      <c r="C58" s="24" t="s">
        <v>278</v>
      </c>
      <c r="D58" s="24" t="s">
        <v>279</v>
      </c>
      <c r="E58" s="88"/>
      <c r="F58" s="88"/>
      <c r="G58" s="88"/>
      <c r="H58" s="88"/>
      <c r="I58" s="88"/>
      <c r="J58" s="88"/>
      <c r="K58" s="88"/>
      <c r="L58" s="148">
        <f t="shared" si="18"/>
        <v>0</v>
      </c>
    </row>
    <row r="59" spans="2:12" ht="14.25" customHeight="1" x14ac:dyDescent="0.2">
      <c r="B59" s="77">
        <v>14</v>
      </c>
      <c r="C59" s="24" t="s">
        <v>280</v>
      </c>
      <c r="D59" s="24" t="s">
        <v>281</v>
      </c>
      <c r="E59" s="88"/>
      <c r="F59" s="88"/>
      <c r="G59" s="88"/>
      <c r="H59" s="88"/>
      <c r="I59" s="88"/>
      <c r="J59" s="88"/>
      <c r="K59" s="88"/>
      <c r="L59" s="148">
        <f t="shared" si="18"/>
        <v>0</v>
      </c>
    </row>
    <row r="60" spans="2:12" ht="14.25" customHeight="1" x14ac:dyDescent="0.2">
      <c r="B60" s="77">
        <v>15</v>
      </c>
      <c r="C60" s="24" t="s">
        <v>282</v>
      </c>
      <c r="D60" s="24" t="s">
        <v>283</v>
      </c>
      <c r="E60" s="88"/>
      <c r="F60" s="88"/>
      <c r="G60" s="88"/>
      <c r="H60" s="88"/>
      <c r="I60" s="88"/>
      <c r="J60" s="88"/>
      <c r="K60" s="88"/>
      <c r="L60" s="148">
        <f t="shared" si="18"/>
        <v>0</v>
      </c>
    </row>
    <row r="61" spans="2:12" ht="14.25" customHeight="1" x14ac:dyDescent="0.2">
      <c r="B61" s="77">
        <v>16</v>
      </c>
      <c r="C61" s="24" t="s">
        <v>284</v>
      </c>
      <c r="D61" s="24" t="s">
        <v>285</v>
      </c>
      <c r="E61" s="88"/>
      <c r="F61" s="88"/>
      <c r="G61" s="88"/>
      <c r="H61" s="88"/>
      <c r="I61" s="88"/>
      <c r="J61" s="88"/>
      <c r="K61" s="88"/>
      <c r="L61" s="148">
        <f t="shared" si="18"/>
        <v>0</v>
      </c>
    </row>
    <row r="62" spans="2:12" ht="14.25" customHeight="1" x14ac:dyDescent="0.2">
      <c r="B62" s="77">
        <v>17</v>
      </c>
      <c r="C62" s="24" t="s">
        <v>286</v>
      </c>
      <c r="D62" s="24" t="s">
        <v>287</v>
      </c>
      <c r="E62" s="88"/>
      <c r="F62" s="88"/>
      <c r="G62" s="88"/>
      <c r="H62" s="88"/>
      <c r="I62" s="88"/>
      <c r="J62" s="88"/>
      <c r="K62" s="88"/>
      <c r="L62" s="148">
        <f t="shared" si="18"/>
        <v>0</v>
      </c>
    </row>
    <row r="63" spans="2:12" ht="14.25" customHeight="1" x14ac:dyDescent="0.2">
      <c r="B63" s="77">
        <v>18</v>
      </c>
      <c r="C63" s="25" t="s">
        <v>288</v>
      </c>
      <c r="D63" s="25" t="s">
        <v>289</v>
      </c>
      <c r="E63" s="148">
        <f>SUM(E56:E62)</f>
        <v>0</v>
      </c>
      <c r="F63" s="148">
        <f t="shared" ref="F63:H63" si="19">SUM(F56:F62)</f>
        <v>0</v>
      </c>
      <c r="G63" s="148">
        <f t="shared" si="19"/>
        <v>0</v>
      </c>
      <c r="H63" s="148">
        <f t="shared" si="19"/>
        <v>0</v>
      </c>
      <c r="I63" s="148">
        <f t="shared" ref="I63" si="20">SUM(I56:I62)</f>
        <v>0</v>
      </c>
      <c r="J63" s="148">
        <f t="shared" ref="J63" si="21">SUM(J56:J62)</f>
        <v>0</v>
      </c>
      <c r="K63" s="148">
        <f>SUM(K56:K62)</f>
        <v>0</v>
      </c>
      <c r="L63" s="148">
        <f>SUM(E63:K63)</f>
        <v>0</v>
      </c>
    </row>
    <row r="64" spans="2:12" x14ac:dyDescent="0.2">
      <c r="C64" s="4"/>
      <c r="D64" s="4"/>
    </row>
    <row r="65" spans="2:12" x14ac:dyDescent="0.2">
      <c r="C65" s="4"/>
      <c r="D65" s="4"/>
    </row>
    <row r="66" spans="2:12" ht="15" x14ac:dyDescent="0.2">
      <c r="C66" s="293" t="str">
        <f>$C$71&amp; " - "&amp; $C$3</f>
        <v>2024 - Statement of Profit or Loss </v>
      </c>
      <c r="D66" s="293"/>
    </row>
    <row r="67" spans="2:12" ht="15" x14ac:dyDescent="0.2">
      <c r="C67" s="293" t="s">
        <v>191</v>
      </c>
      <c r="D67" s="293"/>
    </row>
    <row r="68" spans="2:12" x14ac:dyDescent="0.2">
      <c r="C68" s="294" t="str">
        <f>"For the year ended 31 December "&amp; $C$71</f>
        <v>For the year ended 31 December 2024</v>
      </c>
      <c r="D68" s="294"/>
    </row>
    <row r="69" spans="2:12" x14ac:dyDescent="0.2">
      <c r="C69" s="294" t="str">
        <f>"Figures in thousands of "&amp;'Key inputs'!H28</f>
        <v>Figures in thousands of GBP</v>
      </c>
      <c r="D69" s="294"/>
    </row>
    <row r="70" spans="2:12" x14ac:dyDescent="0.2">
      <c r="C70" s="294"/>
      <c r="D70" s="294"/>
    </row>
    <row r="71" spans="2:12" ht="15" x14ac:dyDescent="0.2">
      <c r="B71" s="658"/>
      <c r="C71" s="350">
        <f>'Key inputs'!G33</f>
        <v>2024</v>
      </c>
      <c r="D71" s="350" t="s">
        <v>192</v>
      </c>
      <c r="E71" s="307" t="str">
        <f>'Key inputs'!G34</f>
        <v>2024 UY</v>
      </c>
      <c r="F71" s="308" t="str">
        <f>'Key inputs'!H34</f>
        <v>2023 UY</v>
      </c>
      <c r="G71" s="308" t="str">
        <f>'Key inputs'!I34</f>
        <v>2022 UY</v>
      </c>
      <c r="H71" s="308" t="str">
        <f>LEFT(G71,4)-1&amp;" UY"</f>
        <v>2021 UY</v>
      </c>
      <c r="I71" s="308" t="str">
        <f t="shared" ref="I71:K71" si="22">LEFT(H71,4)-1&amp;" UY"</f>
        <v>2020 UY</v>
      </c>
      <c r="J71" s="309" t="str">
        <f t="shared" si="22"/>
        <v>2019 UY</v>
      </c>
      <c r="K71" s="309" t="str">
        <f t="shared" si="22"/>
        <v>2018 UY</v>
      </c>
      <c r="L71" s="297" t="s">
        <v>98</v>
      </c>
    </row>
    <row r="72" spans="2:12" ht="15" x14ac:dyDescent="0.2">
      <c r="B72" s="659"/>
      <c r="C72" s="660"/>
      <c r="D72" s="352"/>
      <c r="E72" s="296" t="s">
        <v>193</v>
      </c>
      <c r="F72" s="296" t="s">
        <v>194</v>
      </c>
      <c r="G72" s="296" t="s">
        <v>195</v>
      </c>
      <c r="H72" s="296" t="s">
        <v>196</v>
      </c>
      <c r="I72" s="296" t="s">
        <v>197</v>
      </c>
      <c r="J72" s="296" t="s">
        <v>198</v>
      </c>
      <c r="K72" s="296" t="s">
        <v>199</v>
      </c>
      <c r="L72" s="296" t="s">
        <v>200</v>
      </c>
    </row>
    <row r="73" spans="2:12" ht="14.25" customHeight="1" x14ac:dyDescent="0.2">
      <c r="B73" s="77">
        <v>1</v>
      </c>
      <c r="C73" s="21" t="s">
        <v>201</v>
      </c>
      <c r="D73" s="21" t="s">
        <v>202</v>
      </c>
      <c r="E73" s="92"/>
      <c r="F73" s="92"/>
      <c r="G73" s="92"/>
      <c r="H73" s="92"/>
      <c r="I73" s="92"/>
      <c r="J73" s="92"/>
      <c r="K73" s="92"/>
      <c r="L73" s="47">
        <f>SUM(E73:K73)</f>
        <v>0</v>
      </c>
    </row>
    <row r="74" spans="2:12" ht="14.25" customHeight="1" x14ac:dyDescent="0.2">
      <c r="B74" s="77">
        <v>2</v>
      </c>
      <c r="C74" s="21" t="s">
        <v>203</v>
      </c>
      <c r="D74" s="21" t="s">
        <v>204</v>
      </c>
      <c r="E74" s="92"/>
      <c r="F74" s="92"/>
      <c r="G74" s="92"/>
      <c r="H74" s="92"/>
      <c r="I74" s="92"/>
      <c r="J74" s="92"/>
      <c r="K74" s="92"/>
      <c r="L74" s="47">
        <f t="shared" ref="L74:L75" si="23">SUM(E74:K74)</f>
        <v>0</v>
      </c>
    </row>
    <row r="75" spans="2:12" ht="14.25" customHeight="1" x14ac:dyDescent="0.2">
      <c r="B75" s="77">
        <v>3</v>
      </c>
      <c r="C75" s="22" t="s">
        <v>205</v>
      </c>
      <c r="D75" s="22" t="s">
        <v>206</v>
      </c>
      <c r="E75" s="48">
        <f>SUM(E73:E74)</f>
        <v>0</v>
      </c>
      <c r="F75" s="48">
        <f t="shared" ref="F75" si="24">SUM(F73:F74)</f>
        <v>0</v>
      </c>
      <c r="G75" s="48">
        <f t="shared" ref="G75" si="25">SUM(G73:G74)</f>
        <v>0</v>
      </c>
      <c r="H75" s="48">
        <f t="shared" ref="H75" si="26">SUM(H73:H74)</f>
        <v>0</v>
      </c>
      <c r="I75" s="48">
        <f t="shared" ref="I75" si="27">SUM(I73:I74)</f>
        <v>0</v>
      </c>
      <c r="J75" s="48">
        <f t="shared" ref="J75:K75" si="28">SUM(J73:J74)</f>
        <v>0</v>
      </c>
      <c r="K75" s="48">
        <f t="shared" si="28"/>
        <v>0</v>
      </c>
      <c r="L75" s="47">
        <f t="shared" si="23"/>
        <v>0</v>
      </c>
    </row>
    <row r="76" spans="2:12" ht="14.25" customHeight="1" x14ac:dyDescent="0.2">
      <c r="B76" s="77"/>
      <c r="C76" s="33" t="s">
        <v>207</v>
      </c>
      <c r="D76" s="355"/>
      <c r="E76" s="89"/>
      <c r="F76" s="5"/>
      <c r="G76" s="5"/>
      <c r="H76" s="5"/>
      <c r="I76" s="5"/>
      <c r="J76" s="91"/>
      <c r="K76" s="91"/>
      <c r="L76" s="37"/>
    </row>
    <row r="77" spans="2:12" ht="14.25" customHeight="1" x14ac:dyDescent="0.2">
      <c r="B77" s="77">
        <v>4</v>
      </c>
      <c r="C77" s="21" t="s">
        <v>208</v>
      </c>
      <c r="D77" s="21" t="s">
        <v>209</v>
      </c>
      <c r="E77" s="92"/>
      <c r="F77" s="92"/>
      <c r="G77" s="92"/>
      <c r="H77" s="92"/>
      <c r="I77" s="92"/>
      <c r="J77" s="92"/>
      <c r="K77" s="92"/>
      <c r="L77" s="47">
        <f t="shared" ref="L77:L82" si="29">SUM(E77:K77)</f>
        <v>0</v>
      </c>
    </row>
    <row r="78" spans="2:12" ht="14.25" customHeight="1" x14ac:dyDescent="0.2">
      <c r="B78" s="77">
        <v>5</v>
      </c>
      <c r="C78" s="21" t="s">
        <v>210</v>
      </c>
      <c r="D78" s="21" t="s">
        <v>211</v>
      </c>
      <c r="E78" s="92"/>
      <c r="F78" s="92"/>
      <c r="G78" s="92"/>
      <c r="H78" s="92"/>
      <c r="I78" s="92"/>
      <c r="J78" s="92"/>
      <c r="K78" s="92"/>
      <c r="L78" s="47">
        <f t="shared" si="29"/>
        <v>0</v>
      </c>
    </row>
    <row r="79" spans="2:12" ht="14.25" customHeight="1" x14ac:dyDescent="0.2">
      <c r="B79" s="77">
        <v>6</v>
      </c>
      <c r="C79" s="22" t="s">
        <v>212</v>
      </c>
      <c r="D79" s="22" t="s">
        <v>213</v>
      </c>
      <c r="E79" s="48">
        <f t="shared" ref="E79:J79" si="30">SUM(E77:E78)</f>
        <v>0</v>
      </c>
      <c r="F79" s="48">
        <f t="shared" si="30"/>
        <v>0</v>
      </c>
      <c r="G79" s="48">
        <f t="shared" si="30"/>
        <v>0</v>
      </c>
      <c r="H79" s="48">
        <f t="shared" si="30"/>
        <v>0</v>
      </c>
      <c r="I79" s="48">
        <f t="shared" si="30"/>
        <v>0</v>
      </c>
      <c r="J79" s="48">
        <f t="shared" si="30"/>
        <v>0</v>
      </c>
      <c r="K79" s="48">
        <f t="shared" ref="K79" si="31">SUM(K77:K78)</f>
        <v>0</v>
      </c>
      <c r="L79" s="47">
        <f t="shared" si="29"/>
        <v>0</v>
      </c>
    </row>
    <row r="80" spans="2:12" ht="14.25" customHeight="1" x14ac:dyDescent="0.2">
      <c r="B80" s="77">
        <v>7</v>
      </c>
      <c r="C80" s="22" t="s">
        <v>214</v>
      </c>
      <c r="D80" s="22" t="s">
        <v>215</v>
      </c>
      <c r="E80" s="48">
        <f t="shared" ref="E80:J80" si="32">E75+E79</f>
        <v>0</v>
      </c>
      <c r="F80" s="48">
        <f t="shared" si="32"/>
        <v>0</v>
      </c>
      <c r="G80" s="48">
        <f t="shared" si="32"/>
        <v>0</v>
      </c>
      <c r="H80" s="48">
        <f t="shared" si="32"/>
        <v>0</v>
      </c>
      <c r="I80" s="48">
        <f t="shared" si="32"/>
        <v>0</v>
      </c>
      <c r="J80" s="48">
        <f t="shared" si="32"/>
        <v>0</v>
      </c>
      <c r="K80" s="48">
        <f t="shared" ref="K80" si="33">K75+K79</f>
        <v>0</v>
      </c>
      <c r="L80" s="47">
        <f t="shared" si="29"/>
        <v>0</v>
      </c>
    </row>
    <row r="81" spans="2:12" ht="14.25" customHeight="1" x14ac:dyDescent="0.2">
      <c r="B81" s="77">
        <v>8</v>
      </c>
      <c r="C81" s="23" t="s">
        <v>216</v>
      </c>
      <c r="D81" s="23" t="s">
        <v>217</v>
      </c>
      <c r="E81" s="92"/>
      <c r="F81" s="92"/>
      <c r="G81" s="92"/>
      <c r="H81" s="92"/>
      <c r="I81" s="92"/>
      <c r="J81" s="92"/>
      <c r="K81" s="92"/>
      <c r="L81" s="47">
        <f t="shared" si="29"/>
        <v>0</v>
      </c>
    </row>
    <row r="82" spans="2:12" ht="14.25" customHeight="1" x14ac:dyDescent="0.2">
      <c r="B82" s="77">
        <v>9</v>
      </c>
      <c r="C82" s="21" t="s">
        <v>218</v>
      </c>
      <c r="D82" s="21" t="s">
        <v>219</v>
      </c>
      <c r="E82" s="92"/>
      <c r="F82" s="92"/>
      <c r="G82" s="92"/>
      <c r="H82" s="92"/>
      <c r="I82" s="92"/>
      <c r="J82" s="92"/>
      <c r="K82" s="92"/>
      <c r="L82" s="47">
        <f t="shared" si="29"/>
        <v>0</v>
      </c>
    </row>
    <row r="83" spans="2:12" ht="14.25" customHeight="1" x14ac:dyDescent="0.2">
      <c r="B83" s="77"/>
      <c r="C83" s="33" t="s">
        <v>220</v>
      </c>
      <c r="D83" s="355"/>
      <c r="E83" s="89"/>
      <c r="F83" s="5"/>
      <c r="G83" s="5"/>
      <c r="H83" s="5"/>
      <c r="I83" s="5"/>
      <c r="J83" s="91"/>
      <c r="K83" s="91"/>
      <c r="L83" s="37"/>
    </row>
    <row r="84" spans="2:12" ht="14.25" customHeight="1" x14ac:dyDescent="0.2">
      <c r="B84" s="77">
        <v>10</v>
      </c>
      <c r="C84" s="21" t="s">
        <v>221</v>
      </c>
      <c r="D84" s="21" t="s">
        <v>222</v>
      </c>
      <c r="E84" s="92"/>
      <c r="F84" s="92"/>
      <c r="G84" s="92"/>
      <c r="H84" s="92"/>
      <c r="I84" s="92"/>
      <c r="J84" s="92"/>
      <c r="K84" s="92"/>
      <c r="L84" s="47">
        <f t="shared" ref="L84:L86" si="34">SUM(E84:K84)</f>
        <v>0</v>
      </c>
    </row>
    <row r="85" spans="2:12" ht="14.25" customHeight="1" x14ac:dyDescent="0.2">
      <c r="B85" s="77">
        <v>11</v>
      </c>
      <c r="C85" s="21" t="s">
        <v>223</v>
      </c>
      <c r="D85" s="21" t="s">
        <v>224</v>
      </c>
      <c r="E85" s="92"/>
      <c r="F85" s="92"/>
      <c r="G85" s="92"/>
      <c r="H85" s="92"/>
      <c r="I85" s="92"/>
      <c r="J85" s="92"/>
      <c r="K85" s="92"/>
      <c r="L85" s="47">
        <f>SUM(E85:K85)</f>
        <v>0</v>
      </c>
    </row>
    <row r="86" spans="2:12" ht="14.25" customHeight="1" x14ac:dyDescent="0.2">
      <c r="B86" s="77">
        <v>12</v>
      </c>
      <c r="C86" s="22" t="s">
        <v>225</v>
      </c>
      <c r="D86" s="22" t="s">
        <v>226</v>
      </c>
      <c r="E86" s="48">
        <f t="shared" ref="E86:J86" si="35">SUM(E84:E85)</f>
        <v>0</v>
      </c>
      <c r="F86" s="48">
        <f t="shared" si="35"/>
        <v>0</v>
      </c>
      <c r="G86" s="48">
        <f t="shared" si="35"/>
        <v>0</v>
      </c>
      <c r="H86" s="48">
        <f t="shared" si="35"/>
        <v>0</v>
      </c>
      <c r="I86" s="48">
        <f t="shared" si="35"/>
        <v>0</v>
      </c>
      <c r="J86" s="48">
        <f t="shared" si="35"/>
        <v>0</v>
      </c>
      <c r="K86" s="48">
        <f t="shared" ref="K86" si="36">SUM(K84:K85)</f>
        <v>0</v>
      </c>
      <c r="L86" s="47">
        <f t="shared" si="34"/>
        <v>0</v>
      </c>
    </row>
    <row r="87" spans="2:12" ht="14.25" customHeight="1" x14ac:dyDescent="0.2">
      <c r="B87" s="77"/>
      <c r="C87" s="33" t="s">
        <v>227</v>
      </c>
      <c r="D87" s="355"/>
      <c r="E87" s="89"/>
      <c r="F87" s="5"/>
      <c r="G87" s="5"/>
      <c r="H87" s="5"/>
      <c r="I87" s="5"/>
      <c r="J87" s="91"/>
      <c r="K87" s="91"/>
      <c r="L87" s="37"/>
    </row>
    <row r="88" spans="2:12" ht="14.25" customHeight="1" x14ac:dyDescent="0.2">
      <c r="B88" s="77">
        <v>13</v>
      </c>
      <c r="C88" s="21" t="s">
        <v>228</v>
      </c>
      <c r="D88" s="21" t="s">
        <v>229</v>
      </c>
      <c r="E88" s="92"/>
      <c r="F88" s="92"/>
      <c r="G88" s="92"/>
      <c r="H88" s="92"/>
      <c r="I88" s="92"/>
      <c r="J88" s="92"/>
      <c r="K88" s="92"/>
      <c r="L88" s="47">
        <f t="shared" ref="L88:L91" si="37">SUM(E88:K88)</f>
        <v>0</v>
      </c>
    </row>
    <row r="89" spans="2:12" ht="14.25" customHeight="1" x14ac:dyDescent="0.2">
      <c r="B89" s="77">
        <v>14</v>
      </c>
      <c r="C89" s="21" t="s">
        <v>230</v>
      </c>
      <c r="D89" s="21" t="s">
        <v>231</v>
      </c>
      <c r="E89" s="92"/>
      <c r="F89" s="92"/>
      <c r="G89" s="92"/>
      <c r="H89" s="92"/>
      <c r="I89" s="92"/>
      <c r="J89" s="92"/>
      <c r="K89" s="92"/>
      <c r="L89" s="47">
        <f t="shared" si="37"/>
        <v>0</v>
      </c>
    </row>
    <row r="90" spans="2:12" ht="14.25" customHeight="1" x14ac:dyDescent="0.2">
      <c r="B90" s="77">
        <v>15</v>
      </c>
      <c r="C90" s="22" t="s">
        <v>232</v>
      </c>
      <c r="D90" s="22" t="s">
        <v>233</v>
      </c>
      <c r="E90" s="48">
        <f t="shared" ref="E90:J90" si="38">SUM(E88:E89)</f>
        <v>0</v>
      </c>
      <c r="F90" s="48">
        <f t="shared" si="38"/>
        <v>0</v>
      </c>
      <c r="G90" s="48">
        <f t="shared" si="38"/>
        <v>0</v>
      </c>
      <c r="H90" s="48">
        <f t="shared" si="38"/>
        <v>0</v>
      </c>
      <c r="I90" s="48">
        <f t="shared" si="38"/>
        <v>0</v>
      </c>
      <c r="J90" s="48">
        <f t="shared" si="38"/>
        <v>0</v>
      </c>
      <c r="K90" s="48">
        <f t="shared" ref="K90" si="39">SUM(K88:K89)</f>
        <v>0</v>
      </c>
      <c r="L90" s="47">
        <f t="shared" si="37"/>
        <v>0</v>
      </c>
    </row>
    <row r="91" spans="2:12" ht="14.25" customHeight="1" x14ac:dyDescent="0.2">
      <c r="B91" s="77">
        <v>16</v>
      </c>
      <c r="C91" s="40" t="s">
        <v>234</v>
      </c>
      <c r="D91" s="40" t="s">
        <v>235</v>
      </c>
      <c r="E91" s="47">
        <f t="shared" ref="E91:J91" si="40">E86+E90</f>
        <v>0</v>
      </c>
      <c r="F91" s="47">
        <f t="shared" si="40"/>
        <v>0</v>
      </c>
      <c r="G91" s="47">
        <f t="shared" si="40"/>
        <v>0</v>
      </c>
      <c r="H91" s="47">
        <f t="shared" si="40"/>
        <v>0</v>
      </c>
      <c r="I91" s="47">
        <f t="shared" si="40"/>
        <v>0</v>
      </c>
      <c r="J91" s="47">
        <f t="shared" si="40"/>
        <v>0</v>
      </c>
      <c r="K91" s="47">
        <f t="shared" ref="K91" si="41">K86+K90</f>
        <v>0</v>
      </c>
      <c r="L91" s="47">
        <f t="shared" si="37"/>
        <v>0</v>
      </c>
    </row>
    <row r="92" spans="2:12" ht="28.5" x14ac:dyDescent="0.2">
      <c r="B92" s="470"/>
      <c r="C92" s="357" t="s">
        <v>236</v>
      </c>
      <c r="D92" s="358"/>
      <c r="E92" s="359"/>
      <c r="F92" s="359"/>
      <c r="G92" s="359"/>
      <c r="H92" s="359"/>
      <c r="I92" s="359"/>
      <c r="J92" s="359"/>
      <c r="K92" s="359"/>
      <c r="L92" s="360"/>
    </row>
    <row r="93" spans="2:12" x14ac:dyDescent="0.2">
      <c r="B93" s="470"/>
      <c r="C93" s="33" t="s">
        <v>237</v>
      </c>
      <c r="D93" s="363"/>
      <c r="E93" s="142"/>
      <c r="F93" s="142"/>
      <c r="G93" s="142"/>
      <c r="H93" s="142"/>
      <c r="I93" s="142"/>
      <c r="J93" s="142"/>
      <c r="K93" s="142"/>
      <c r="L93" s="356"/>
    </row>
    <row r="94" spans="2:12" x14ac:dyDescent="0.2">
      <c r="B94" s="77">
        <v>17</v>
      </c>
      <c r="C94" s="361" t="s">
        <v>238</v>
      </c>
      <c r="D94" s="361" t="s">
        <v>239</v>
      </c>
      <c r="E94" s="84"/>
      <c r="F94" s="84"/>
      <c r="G94" s="84"/>
      <c r="H94" s="84"/>
      <c r="I94" s="84"/>
      <c r="J94" s="84"/>
      <c r="K94" s="84"/>
      <c r="L94" s="47">
        <f t="shared" ref="L94:L101" si="42">SUM(E94:K94)</f>
        <v>0</v>
      </c>
    </row>
    <row r="95" spans="2:12" x14ac:dyDescent="0.2">
      <c r="B95" s="77">
        <v>18</v>
      </c>
      <c r="C95" s="21" t="s">
        <v>240</v>
      </c>
      <c r="D95" s="21" t="s">
        <v>241</v>
      </c>
      <c r="E95" s="92"/>
      <c r="F95" s="92"/>
      <c r="G95" s="92"/>
      <c r="H95" s="92"/>
      <c r="I95" s="92"/>
      <c r="J95" s="92"/>
      <c r="K95" s="92"/>
      <c r="L95" s="47">
        <f t="shared" si="42"/>
        <v>0</v>
      </c>
    </row>
    <row r="96" spans="2:12" ht="15" x14ac:dyDescent="0.2">
      <c r="B96" s="77">
        <v>19</v>
      </c>
      <c r="C96" s="22" t="s">
        <v>242</v>
      </c>
      <c r="D96" s="22" t="s">
        <v>243</v>
      </c>
      <c r="E96" s="48">
        <f t="shared" ref="E96:J96" si="43">SUM(E94:E95)</f>
        <v>0</v>
      </c>
      <c r="F96" s="48">
        <f t="shared" si="43"/>
        <v>0</v>
      </c>
      <c r="G96" s="48">
        <f t="shared" si="43"/>
        <v>0</v>
      </c>
      <c r="H96" s="48">
        <f t="shared" si="43"/>
        <v>0</v>
      </c>
      <c r="I96" s="48">
        <f t="shared" si="43"/>
        <v>0</v>
      </c>
      <c r="J96" s="48">
        <f t="shared" si="43"/>
        <v>0</v>
      </c>
      <c r="K96" s="48">
        <f t="shared" ref="K96" si="44">SUM(K94:K95)</f>
        <v>0</v>
      </c>
      <c r="L96" s="47">
        <f t="shared" si="42"/>
        <v>0</v>
      </c>
    </row>
    <row r="97" spans="2:12" x14ac:dyDescent="0.2">
      <c r="B97" s="77">
        <v>20</v>
      </c>
      <c r="C97" s="21" t="s">
        <v>244</v>
      </c>
      <c r="D97" s="21" t="s">
        <v>245</v>
      </c>
      <c r="E97" s="92"/>
      <c r="F97" s="92"/>
      <c r="G97" s="92"/>
      <c r="H97" s="92"/>
      <c r="I97" s="92"/>
      <c r="J97" s="92"/>
      <c r="K97" s="92"/>
      <c r="L97" s="47">
        <f t="shared" si="42"/>
        <v>0</v>
      </c>
    </row>
    <row r="98" spans="2:12" ht="15" x14ac:dyDescent="0.2">
      <c r="B98" s="77">
        <v>21</v>
      </c>
      <c r="C98" s="22" t="s">
        <v>246</v>
      </c>
      <c r="D98" s="22" t="s">
        <v>247</v>
      </c>
      <c r="E98" s="48">
        <f>SUM(E96:E97)</f>
        <v>0</v>
      </c>
      <c r="F98" s="48">
        <f t="shared" ref="F98:J98" si="45">SUM(F96:F97)</f>
        <v>0</v>
      </c>
      <c r="G98" s="48">
        <f t="shared" si="45"/>
        <v>0</v>
      </c>
      <c r="H98" s="48">
        <f t="shared" si="45"/>
        <v>0</v>
      </c>
      <c r="I98" s="48">
        <f t="shared" si="45"/>
        <v>0</v>
      </c>
      <c r="J98" s="48">
        <f t="shared" si="45"/>
        <v>0</v>
      </c>
      <c r="K98" s="48">
        <f t="shared" ref="K98" si="46">SUM(K96:K97)</f>
        <v>0</v>
      </c>
      <c r="L98" s="47">
        <f t="shared" si="42"/>
        <v>0</v>
      </c>
    </row>
    <row r="99" spans="2:12" x14ac:dyDescent="0.2">
      <c r="B99" s="77">
        <v>22</v>
      </c>
      <c r="C99" s="21" t="s">
        <v>36</v>
      </c>
      <c r="D99" s="21" t="s">
        <v>248</v>
      </c>
      <c r="E99" s="92"/>
      <c r="F99" s="92"/>
      <c r="G99" s="92"/>
      <c r="H99" s="92"/>
      <c r="I99" s="92"/>
      <c r="J99" s="92"/>
      <c r="K99" s="92"/>
      <c r="L99" s="47">
        <f t="shared" si="42"/>
        <v>0</v>
      </c>
    </row>
    <row r="100" spans="2:12" x14ac:dyDescent="0.2">
      <c r="B100" s="77">
        <v>23</v>
      </c>
      <c r="C100" s="21" t="s">
        <v>249</v>
      </c>
      <c r="D100" s="21" t="s">
        <v>250</v>
      </c>
      <c r="E100" s="92"/>
      <c r="F100" s="92"/>
      <c r="G100" s="92"/>
      <c r="H100" s="92"/>
      <c r="I100" s="92"/>
      <c r="J100" s="92"/>
      <c r="K100" s="92"/>
      <c r="L100" s="47">
        <f t="shared" si="42"/>
        <v>0</v>
      </c>
    </row>
    <row r="101" spans="2:12" ht="45" customHeight="1" x14ac:dyDescent="0.2">
      <c r="B101" s="77">
        <v>24</v>
      </c>
      <c r="C101" s="22" t="s">
        <v>251</v>
      </c>
      <c r="D101" s="25" t="s">
        <v>252</v>
      </c>
      <c r="E101" s="48">
        <f t="shared" ref="E101:J101" si="47">SUM(E99:E100,E98,E91,E80,E81,E82)</f>
        <v>0</v>
      </c>
      <c r="F101" s="48">
        <f t="shared" si="47"/>
        <v>0</v>
      </c>
      <c r="G101" s="48">
        <f t="shared" si="47"/>
        <v>0</v>
      </c>
      <c r="H101" s="48">
        <f t="shared" si="47"/>
        <v>0</v>
      </c>
      <c r="I101" s="48">
        <f t="shared" si="47"/>
        <v>0</v>
      </c>
      <c r="J101" s="48">
        <f t="shared" si="47"/>
        <v>0</v>
      </c>
      <c r="K101" s="48">
        <f t="shared" ref="K101" si="48">SUM(K99:K100,K98,K91,K80,K81,K82)</f>
        <v>0</v>
      </c>
      <c r="L101" s="48">
        <f t="shared" si="42"/>
        <v>0</v>
      </c>
    </row>
    <row r="102" spans="2:12" x14ac:dyDescent="0.2">
      <c r="C102" s="5"/>
      <c r="D102" s="5"/>
    </row>
    <row r="103" spans="2:12" ht="15" x14ac:dyDescent="0.2">
      <c r="C103" s="293" t="s">
        <v>253</v>
      </c>
      <c r="D103" s="293"/>
    </row>
    <row r="104" spans="2:12" x14ac:dyDescent="0.2">
      <c r="C104" s="294" t="str">
        <f>"For the year ended 31 December "&amp; C107</f>
        <v>For the year ended 31 December 2024</v>
      </c>
      <c r="D104" s="294"/>
    </row>
    <row r="105" spans="2:12" x14ac:dyDescent="0.2">
      <c r="C105" s="294" t="str">
        <f>"Figures in thousands of "&amp;'Key inputs'!H28</f>
        <v>Figures in thousands of GBP</v>
      </c>
      <c r="D105" s="294"/>
    </row>
    <row r="106" spans="2:12" x14ac:dyDescent="0.2">
      <c r="C106" s="294"/>
      <c r="D106" s="294"/>
    </row>
    <row r="107" spans="2:12" ht="15" x14ac:dyDescent="0.2">
      <c r="B107" s="658"/>
      <c r="C107" s="350">
        <f>'Key inputs'!G33</f>
        <v>2024</v>
      </c>
      <c r="D107" s="350" t="s">
        <v>192</v>
      </c>
      <c r="E107" s="297" t="str">
        <f>'Key inputs'!G34</f>
        <v>2024 UY</v>
      </c>
      <c r="F107" s="296" t="str">
        <f>'Key inputs'!H34</f>
        <v>2023 UY</v>
      </c>
      <c r="G107" s="296" t="str">
        <f>'Key inputs'!I34</f>
        <v>2022 UY</v>
      </c>
      <c r="H107" s="296" t="str">
        <f>LEFT(G107,4)-1&amp;" UY"</f>
        <v>2021 UY</v>
      </c>
      <c r="I107" s="296" t="str">
        <f t="shared" ref="I107:K107" si="49">LEFT(H107,4)-1&amp;" UY"</f>
        <v>2020 UY</v>
      </c>
      <c r="J107" s="663" t="str">
        <f t="shared" si="49"/>
        <v>2019 UY</v>
      </c>
      <c r="K107" s="663" t="str">
        <f t="shared" si="49"/>
        <v>2018 UY</v>
      </c>
      <c r="L107" s="297" t="s">
        <v>98</v>
      </c>
    </row>
    <row r="108" spans="2:12" ht="15" x14ac:dyDescent="0.2">
      <c r="B108" s="659"/>
      <c r="C108" s="660"/>
      <c r="D108" s="352"/>
      <c r="E108" s="296" t="s">
        <v>193</v>
      </c>
      <c r="F108" s="296" t="s">
        <v>194</v>
      </c>
      <c r="G108" s="296" t="s">
        <v>195</v>
      </c>
      <c r="H108" s="296" t="s">
        <v>196</v>
      </c>
      <c r="I108" s="296" t="s">
        <v>197</v>
      </c>
      <c r="J108" s="296" t="s">
        <v>198</v>
      </c>
      <c r="K108" s="296" t="s">
        <v>199</v>
      </c>
      <c r="L108" s="296" t="s">
        <v>200</v>
      </c>
    </row>
    <row r="109" spans="2:12" ht="45" customHeight="1" x14ac:dyDescent="0.2">
      <c r="B109" s="77">
        <v>1</v>
      </c>
      <c r="C109" s="87" t="s">
        <v>254</v>
      </c>
      <c r="D109" s="25" t="s">
        <v>255</v>
      </c>
      <c r="E109" s="48">
        <f t="shared" ref="E109:K109" si="50">E101</f>
        <v>0</v>
      </c>
      <c r="F109" s="48">
        <f t="shared" si="50"/>
        <v>0</v>
      </c>
      <c r="G109" s="48">
        <f t="shared" si="50"/>
        <v>0</v>
      </c>
      <c r="H109" s="48">
        <f t="shared" si="50"/>
        <v>0</v>
      </c>
      <c r="I109" s="48">
        <f t="shared" si="50"/>
        <v>0</v>
      </c>
      <c r="J109" s="48">
        <f t="shared" si="50"/>
        <v>0</v>
      </c>
      <c r="K109" s="48">
        <f t="shared" si="50"/>
        <v>0</v>
      </c>
      <c r="L109" s="47">
        <f>SUM(E109:K109)</f>
        <v>0</v>
      </c>
    </row>
    <row r="110" spans="2:12" ht="14.25" customHeight="1" x14ac:dyDescent="0.2">
      <c r="B110" s="77">
        <v>2</v>
      </c>
      <c r="C110" s="21" t="s">
        <v>256</v>
      </c>
      <c r="D110" s="24" t="s">
        <v>257</v>
      </c>
      <c r="E110" s="92"/>
      <c r="F110" s="92"/>
      <c r="G110" s="92"/>
      <c r="H110" s="92"/>
      <c r="I110" s="92"/>
      <c r="J110" s="92"/>
      <c r="K110" s="92"/>
      <c r="L110" s="47">
        <f t="shared" ref="L110:L126" si="51">SUM(E110:K110)</f>
        <v>0</v>
      </c>
    </row>
    <row r="111" spans="2:12" ht="14.25" customHeight="1" x14ac:dyDescent="0.2">
      <c r="B111" s="77">
        <v>3</v>
      </c>
      <c r="C111" s="86" t="s">
        <v>258</v>
      </c>
      <c r="D111" s="24" t="s">
        <v>259</v>
      </c>
      <c r="E111" s="92"/>
      <c r="F111" s="92"/>
      <c r="G111" s="92"/>
      <c r="H111" s="92"/>
      <c r="I111" s="92"/>
      <c r="J111" s="92"/>
      <c r="K111" s="92"/>
      <c r="L111" s="47">
        <f t="shared" si="51"/>
        <v>0</v>
      </c>
    </row>
    <row r="112" spans="2:12" ht="14.25" customHeight="1" x14ac:dyDescent="0.2">
      <c r="B112" s="77">
        <v>4</v>
      </c>
      <c r="C112" s="86" t="s">
        <v>260</v>
      </c>
      <c r="D112" s="24" t="s">
        <v>261</v>
      </c>
      <c r="E112" s="92"/>
      <c r="F112" s="92"/>
      <c r="G112" s="92"/>
      <c r="H112" s="92"/>
      <c r="I112" s="92"/>
      <c r="J112" s="92"/>
      <c r="K112" s="92"/>
      <c r="L112" s="47">
        <f t="shared" si="51"/>
        <v>0</v>
      </c>
    </row>
    <row r="113" spans="2:12" ht="14.25" customHeight="1" x14ac:dyDescent="0.2">
      <c r="B113" s="77">
        <v>5</v>
      </c>
      <c r="C113" s="86" t="s">
        <v>262</v>
      </c>
      <c r="D113" s="24" t="s">
        <v>263</v>
      </c>
      <c r="E113" s="92"/>
      <c r="F113" s="92"/>
      <c r="G113" s="92"/>
      <c r="H113" s="92"/>
      <c r="I113" s="92"/>
      <c r="J113" s="92"/>
      <c r="K113" s="92"/>
      <c r="L113" s="47">
        <f t="shared" si="51"/>
        <v>0</v>
      </c>
    </row>
    <row r="114" spans="2:12" ht="14.25" customHeight="1" x14ac:dyDescent="0.2">
      <c r="B114" s="77">
        <v>6</v>
      </c>
      <c r="C114" s="85" t="s">
        <v>290</v>
      </c>
      <c r="D114" s="25" t="s">
        <v>265</v>
      </c>
      <c r="E114" s="48">
        <f t="shared" ref="E114:G114" si="52">SUM(E110:E113)</f>
        <v>0</v>
      </c>
      <c r="F114" s="48">
        <f t="shared" si="52"/>
        <v>0</v>
      </c>
      <c r="G114" s="48">
        <f t="shared" si="52"/>
        <v>0</v>
      </c>
      <c r="H114" s="48">
        <f t="shared" ref="H114:J114" si="53">SUM(H110:H113)</f>
        <v>0</v>
      </c>
      <c r="I114" s="48">
        <f t="shared" si="53"/>
        <v>0</v>
      </c>
      <c r="J114" s="48">
        <f t="shared" si="53"/>
        <v>0</v>
      </c>
      <c r="K114" s="48">
        <f t="shared" ref="K114" si="54">SUM(K110:K113)</f>
        <v>0</v>
      </c>
      <c r="L114" s="47">
        <f t="shared" si="51"/>
        <v>0</v>
      </c>
    </row>
    <row r="115" spans="2:12" ht="14.25" customHeight="1" x14ac:dyDescent="0.2">
      <c r="B115" s="77">
        <v>7</v>
      </c>
      <c r="C115" s="26" t="s">
        <v>266</v>
      </c>
      <c r="D115" s="26" t="s">
        <v>267</v>
      </c>
      <c r="E115" s="92"/>
      <c r="F115" s="92"/>
      <c r="G115" s="92"/>
      <c r="H115" s="92"/>
      <c r="I115" s="92"/>
      <c r="J115" s="92"/>
      <c r="K115" s="92"/>
      <c r="L115" s="47">
        <f t="shared" si="51"/>
        <v>0</v>
      </c>
    </row>
    <row r="116" spans="2:12" ht="14.25" customHeight="1" x14ac:dyDescent="0.2">
      <c r="B116" s="77">
        <v>8</v>
      </c>
      <c r="C116" s="86" t="s">
        <v>268</v>
      </c>
      <c r="D116" s="24" t="s">
        <v>269</v>
      </c>
      <c r="E116" s="92"/>
      <c r="F116" s="92"/>
      <c r="G116" s="92"/>
      <c r="H116" s="92"/>
      <c r="I116" s="92"/>
      <c r="J116" s="92"/>
      <c r="K116" s="92"/>
      <c r="L116" s="47">
        <f t="shared" si="51"/>
        <v>0</v>
      </c>
    </row>
    <row r="117" spans="2:12" ht="14.25" customHeight="1" x14ac:dyDescent="0.2">
      <c r="B117" s="77">
        <v>9</v>
      </c>
      <c r="C117" s="86" t="s">
        <v>270</v>
      </c>
      <c r="D117" s="24" t="s">
        <v>271</v>
      </c>
      <c r="E117" s="92"/>
      <c r="F117" s="92"/>
      <c r="G117" s="92"/>
      <c r="H117" s="92"/>
      <c r="I117" s="92"/>
      <c r="J117" s="92"/>
      <c r="K117" s="92"/>
      <c r="L117" s="47">
        <f t="shared" si="51"/>
        <v>0</v>
      </c>
    </row>
    <row r="118" spans="2:12" ht="14.25" customHeight="1" x14ac:dyDescent="0.2">
      <c r="B118" s="77">
        <v>10</v>
      </c>
      <c r="C118" s="86" t="s">
        <v>272</v>
      </c>
      <c r="D118" s="24" t="s">
        <v>273</v>
      </c>
      <c r="E118" s="92"/>
      <c r="F118" s="92"/>
      <c r="G118" s="92"/>
      <c r="H118" s="92"/>
      <c r="I118" s="92"/>
      <c r="J118" s="92"/>
      <c r="K118" s="92"/>
      <c r="L118" s="47">
        <f t="shared" si="51"/>
        <v>0</v>
      </c>
    </row>
    <row r="119" spans="2:12" ht="14.25" customHeight="1" x14ac:dyDescent="0.2">
      <c r="B119" s="77">
        <v>11</v>
      </c>
      <c r="C119" s="25" t="s">
        <v>274</v>
      </c>
      <c r="D119" s="25" t="s">
        <v>275</v>
      </c>
      <c r="E119" s="48">
        <f t="shared" ref="E119:J119" si="55">SUM(E114:E118)+E109</f>
        <v>0</v>
      </c>
      <c r="F119" s="48">
        <f t="shared" si="55"/>
        <v>0</v>
      </c>
      <c r="G119" s="48">
        <f t="shared" si="55"/>
        <v>0</v>
      </c>
      <c r="H119" s="48">
        <f t="shared" si="55"/>
        <v>0</v>
      </c>
      <c r="I119" s="48">
        <f t="shared" si="55"/>
        <v>0</v>
      </c>
      <c r="J119" s="48">
        <f t="shared" si="55"/>
        <v>0</v>
      </c>
      <c r="K119" s="48">
        <f t="shared" ref="K119" si="56">SUM(K114:K118)+K109</f>
        <v>0</v>
      </c>
      <c r="L119" s="47">
        <f t="shared" si="51"/>
        <v>0</v>
      </c>
    </row>
    <row r="120" spans="2:12" ht="14.25" customHeight="1" x14ac:dyDescent="0.2">
      <c r="B120" s="77">
        <v>12</v>
      </c>
      <c r="C120" s="24" t="s">
        <v>276</v>
      </c>
      <c r="D120" s="24" t="s">
        <v>277</v>
      </c>
      <c r="E120" s="92"/>
      <c r="F120" s="92"/>
      <c r="G120" s="92"/>
      <c r="H120" s="92"/>
      <c r="I120" s="92"/>
      <c r="J120" s="92"/>
      <c r="K120" s="92"/>
      <c r="L120" s="47">
        <f t="shared" si="51"/>
        <v>0</v>
      </c>
    </row>
    <row r="121" spans="2:12" ht="14.25" customHeight="1" x14ac:dyDescent="0.2">
      <c r="B121" s="77">
        <v>13</v>
      </c>
      <c r="C121" s="24" t="s">
        <v>278</v>
      </c>
      <c r="D121" s="24" t="s">
        <v>279</v>
      </c>
      <c r="E121" s="92"/>
      <c r="F121" s="92"/>
      <c r="G121" s="92"/>
      <c r="H121" s="92"/>
      <c r="I121" s="92"/>
      <c r="J121" s="92"/>
      <c r="K121" s="92"/>
      <c r="L121" s="47">
        <f t="shared" si="51"/>
        <v>0</v>
      </c>
    </row>
    <row r="122" spans="2:12" ht="14.25" customHeight="1" x14ac:dyDescent="0.2">
      <c r="B122" s="77">
        <v>14</v>
      </c>
      <c r="C122" s="24" t="s">
        <v>280</v>
      </c>
      <c r="D122" s="24" t="s">
        <v>281</v>
      </c>
      <c r="E122" s="92"/>
      <c r="F122" s="92"/>
      <c r="G122" s="92"/>
      <c r="H122" s="92"/>
      <c r="I122" s="92"/>
      <c r="J122" s="92"/>
      <c r="K122" s="92"/>
      <c r="L122" s="47">
        <f t="shared" si="51"/>
        <v>0</v>
      </c>
    </row>
    <row r="123" spans="2:12" ht="14.25" customHeight="1" x14ac:dyDescent="0.2">
      <c r="B123" s="77">
        <v>15</v>
      </c>
      <c r="C123" s="24" t="s">
        <v>282</v>
      </c>
      <c r="D123" s="24" t="s">
        <v>283</v>
      </c>
      <c r="E123" s="92"/>
      <c r="F123" s="92"/>
      <c r="G123" s="92"/>
      <c r="H123" s="92"/>
      <c r="I123" s="92"/>
      <c r="J123" s="92"/>
      <c r="K123" s="92"/>
      <c r="L123" s="47">
        <f t="shared" si="51"/>
        <v>0</v>
      </c>
    </row>
    <row r="124" spans="2:12" ht="14.25" customHeight="1" x14ac:dyDescent="0.2">
      <c r="B124" s="77">
        <v>16</v>
      </c>
      <c r="C124" s="24" t="s">
        <v>284</v>
      </c>
      <c r="D124" s="24" t="s">
        <v>285</v>
      </c>
      <c r="E124" s="92"/>
      <c r="F124" s="92"/>
      <c r="G124" s="92"/>
      <c r="H124" s="92"/>
      <c r="I124" s="92"/>
      <c r="J124" s="92"/>
      <c r="K124" s="92"/>
      <c r="L124" s="47">
        <f t="shared" si="51"/>
        <v>0</v>
      </c>
    </row>
    <row r="125" spans="2:12" ht="14.25" customHeight="1" x14ac:dyDescent="0.2">
      <c r="B125" s="77">
        <v>17</v>
      </c>
      <c r="C125" s="24" t="s">
        <v>286</v>
      </c>
      <c r="D125" s="24" t="s">
        <v>287</v>
      </c>
      <c r="E125" s="92"/>
      <c r="F125" s="92"/>
      <c r="G125" s="92"/>
      <c r="H125" s="92"/>
      <c r="I125" s="92"/>
      <c r="J125" s="92"/>
      <c r="K125" s="92"/>
      <c r="L125" s="47">
        <f t="shared" si="51"/>
        <v>0</v>
      </c>
    </row>
    <row r="126" spans="2:12" ht="14.25" customHeight="1" x14ac:dyDescent="0.2">
      <c r="B126" s="77">
        <v>18</v>
      </c>
      <c r="C126" s="25" t="s">
        <v>288</v>
      </c>
      <c r="D126" s="25" t="s">
        <v>289</v>
      </c>
      <c r="E126" s="48">
        <f>SUM(E119:E125)</f>
        <v>0</v>
      </c>
      <c r="F126" s="48">
        <f t="shared" ref="F126:J126" si="57">SUM(F119:F125)</f>
        <v>0</v>
      </c>
      <c r="G126" s="48">
        <f t="shared" si="57"/>
        <v>0</v>
      </c>
      <c r="H126" s="48">
        <f t="shared" si="57"/>
        <v>0</v>
      </c>
      <c r="I126" s="48">
        <f t="shared" si="57"/>
        <v>0</v>
      </c>
      <c r="J126" s="48">
        <f t="shared" si="57"/>
        <v>0</v>
      </c>
      <c r="K126" s="48">
        <f t="shared" ref="K126" si="58">SUM(K119:K125)</f>
        <v>0</v>
      </c>
      <c r="L126" s="48">
        <f t="shared" si="51"/>
        <v>0</v>
      </c>
    </row>
  </sheetData>
  <sheetProtection algorithmName="SHA-512" hashValue="cooAsY7HwVehjfsakhBaH1FBTGRHpqqlSknxbE1fdnoJkCC7cOE0k7BjCwiSagsYpFupQ1+6BoVaQLHeGtfkOw==" saltValue="YiWKG31fSZU8ztuKShin5g==" spinCount="100000" sheet="1" formatColumns="0" selectLockedCells="1"/>
  <hyperlinks>
    <hyperlink ref="E2" location="Content!A1" display="&lt;&lt;&lt; Back to ToC" xr:uid="{F2A5F9B0-FAC5-415D-9130-F49D24328035}"/>
  </hyperlinks>
  <pageMargins left="0.7" right="0.7" top="0.75" bottom="0.75" header="0.3" footer="0.3"/>
  <pageSetup paperSize="9" scale="47" fitToHeight="0" orientation="portrait" r:id="rId1"/>
  <headerFooter>
    <oddFooter>&amp;C
_x000D_&amp;1#&amp;"Calibri"&amp;10&amp;K000000 Classification: Unclassified</oddFooter>
  </headerFooter>
  <rowBreaks count="1" manualBreakCount="1">
    <brk id="65" min="1" max="11" man="1"/>
  </rowBreak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59642BE-4DCC-41DF-B123-5185419EA6A7}">
  <sheetPr codeName="Sheet7"/>
  <dimension ref="B1:L120"/>
  <sheetViews>
    <sheetView showGridLines="0" view="pageBreakPreview" zoomScaleNormal="100" zoomScaleSheetLayoutView="70" workbookViewId="0">
      <selection activeCell="F19" sqref="F19"/>
    </sheetView>
  </sheetViews>
  <sheetFormatPr defaultColWidth="8.7109375" defaultRowHeight="14.25" outlineLevelCol="4" x14ac:dyDescent="0.2"/>
  <cols>
    <col min="1" max="1" width="3.5703125" style="9" customWidth="1"/>
    <col min="2" max="2" width="4" style="458" bestFit="1" customWidth="1"/>
    <col min="3" max="3" width="46.5703125" style="9" bestFit="1" customWidth="1"/>
    <col min="4" max="4" width="21.5703125" style="9" hidden="1" customWidth="1" outlineLevel="1"/>
    <col min="5" max="5" width="20.5703125" style="9" customWidth="1" collapsed="1"/>
    <col min="6" max="7" width="20.5703125" style="9" customWidth="1"/>
    <col min="8" max="8" width="20.5703125" style="9" hidden="1" customWidth="1" outlineLevel="1"/>
    <col min="9" max="9" width="20.5703125" style="9" hidden="1" customWidth="1" outlineLevel="2"/>
    <col min="10" max="10" width="20.5703125" style="9" hidden="1" customWidth="1" outlineLevel="3"/>
    <col min="11" max="11" width="20.5703125" style="9" hidden="1" customWidth="1" outlineLevel="4"/>
    <col min="12" max="12" width="20.5703125" style="9" customWidth="1" collapsed="1"/>
    <col min="13" max="19" width="11.7109375" style="9" customWidth="1"/>
    <col min="20" max="16384" width="8.7109375" style="9"/>
  </cols>
  <sheetData>
    <row r="1" spans="2:12" s="295" customFormat="1" x14ac:dyDescent="0.2">
      <c r="B1" s="453"/>
    </row>
    <row r="2" spans="2:12" s="295" customFormat="1" ht="15" x14ac:dyDescent="0.2">
      <c r="B2" s="453"/>
      <c r="C2" s="435" t="str">
        <f>IF('Key inputs'!$D$6="",'Key inputs'!$C$6,'Key inputs'!$E$20)</f>
        <v>Syndicate number</v>
      </c>
      <c r="D2" s="293"/>
    </row>
    <row r="3" spans="2:12" s="295" customFormat="1" ht="15" x14ac:dyDescent="0.2">
      <c r="B3" s="453"/>
      <c r="C3" s="293" t="s">
        <v>291</v>
      </c>
      <c r="D3" s="293"/>
      <c r="E3" s="301" t="s">
        <v>189</v>
      </c>
    </row>
    <row r="4" spans="2:12" s="295" customFormat="1" x14ac:dyDescent="0.2">
      <c r="B4" s="453"/>
      <c r="C4" s="294" t="str">
        <f>"For the year ended 31 December "&amp; $C$7</f>
        <v>For the year ended 31 December 2025</v>
      </c>
      <c r="D4" s="294"/>
    </row>
    <row r="5" spans="2:12" s="295" customFormat="1" x14ac:dyDescent="0.2">
      <c r="B5" s="453"/>
      <c r="C5" s="294" t="str">
        <f>"Figures in thousands of "&amp;'Key inputs'!G28</f>
        <v>Figures in thousands of GBP</v>
      </c>
      <c r="D5" s="294"/>
    </row>
    <row r="6" spans="2:12" s="295" customFormat="1" x14ac:dyDescent="0.2">
      <c r="B6" s="453"/>
      <c r="C6" s="294"/>
      <c r="D6" s="294"/>
    </row>
    <row r="7" spans="2:12" s="295" customFormat="1" ht="15" x14ac:dyDescent="0.25">
      <c r="B7" s="653"/>
      <c r="C7" s="668">
        <f>'Key inputs'!C33</f>
        <v>2025</v>
      </c>
      <c r="D7" s="351" t="s">
        <v>192</v>
      </c>
      <c r="E7" s="317" t="str">
        <f>'Key inputs'!C34</f>
        <v>2025 UY</v>
      </c>
      <c r="F7" s="317" t="str">
        <f>'Key inputs'!D34</f>
        <v>2024 UY</v>
      </c>
      <c r="G7" s="317" t="str">
        <f>'Key inputs'!E34</f>
        <v>2023 UY</v>
      </c>
      <c r="H7" s="317" t="str">
        <f>LEFT(G7,4)-1&amp;" UY"</f>
        <v>2022 UY</v>
      </c>
      <c r="I7" s="317" t="str">
        <f t="shared" ref="I7:K7" si="0">LEFT(H7,4)-1&amp;" UY"</f>
        <v>2021 UY</v>
      </c>
      <c r="J7" s="317" t="str">
        <f t="shared" si="0"/>
        <v>2020 UY</v>
      </c>
      <c r="K7" s="317" t="str">
        <f t="shared" si="0"/>
        <v>2019 UY</v>
      </c>
      <c r="L7" s="317" t="str">
        <f>'Key inputs'!F34</f>
        <v>Total</v>
      </c>
    </row>
    <row r="8" spans="2:12" s="295" customFormat="1" ht="15" x14ac:dyDescent="0.2">
      <c r="B8" s="656"/>
      <c r="C8" s="655"/>
      <c r="D8" s="354"/>
      <c r="E8" s="308" t="s">
        <v>193</v>
      </c>
      <c r="F8" s="308" t="s">
        <v>194</v>
      </c>
      <c r="G8" s="308" t="s">
        <v>195</v>
      </c>
      <c r="H8" s="308" t="s">
        <v>196</v>
      </c>
      <c r="I8" s="308" t="s">
        <v>197</v>
      </c>
      <c r="J8" s="308" t="s">
        <v>198</v>
      </c>
      <c r="K8" s="308" t="s">
        <v>199</v>
      </c>
      <c r="L8" s="308" t="s">
        <v>200</v>
      </c>
    </row>
    <row r="9" spans="2:12" x14ac:dyDescent="0.2">
      <c r="B9" s="470"/>
      <c r="C9" s="33"/>
      <c r="D9" s="363"/>
      <c r="E9" s="142"/>
      <c r="F9" s="142"/>
      <c r="G9" s="142"/>
      <c r="H9" s="142"/>
      <c r="I9" s="142"/>
      <c r="J9" s="142"/>
      <c r="K9" s="142"/>
      <c r="L9" s="356"/>
    </row>
    <row r="10" spans="2:12" x14ac:dyDescent="0.2">
      <c r="B10" s="77">
        <v>1</v>
      </c>
      <c r="C10" s="361" t="s">
        <v>125</v>
      </c>
      <c r="D10" s="361" t="s">
        <v>292</v>
      </c>
      <c r="E10" s="83"/>
      <c r="F10" s="83"/>
      <c r="G10" s="83"/>
      <c r="H10" s="83"/>
      <c r="I10" s="83"/>
      <c r="J10" s="83"/>
      <c r="K10" s="83"/>
      <c r="L10" s="366">
        <f>SUM(E10:K10)</f>
        <v>0</v>
      </c>
    </row>
    <row r="11" spans="2:12" x14ac:dyDescent="0.2">
      <c r="B11" s="77">
        <v>2</v>
      </c>
      <c r="C11" s="21" t="s">
        <v>293</v>
      </c>
      <c r="D11" s="361" t="s">
        <v>294</v>
      </c>
      <c r="E11" s="83"/>
      <c r="F11" s="83"/>
      <c r="G11" s="83"/>
      <c r="H11" s="83"/>
      <c r="I11" s="83"/>
      <c r="J11" s="83"/>
      <c r="K11" s="83"/>
      <c r="L11" s="150">
        <f>SUM(E11:K11)</f>
        <v>0</v>
      </c>
    </row>
    <row r="12" spans="2:12" x14ac:dyDescent="0.2">
      <c r="B12" s="470"/>
      <c r="C12" s="564" t="s">
        <v>295</v>
      </c>
      <c r="D12" s="361" t="s">
        <v>296</v>
      </c>
      <c r="E12" s="150">
        <f t="shared" ref="E12:K12" si="1">SUM(E10:E11)</f>
        <v>0</v>
      </c>
      <c r="F12" s="150">
        <f t="shared" si="1"/>
        <v>0</v>
      </c>
      <c r="G12" s="150">
        <f t="shared" si="1"/>
        <v>0</v>
      </c>
      <c r="H12" s="150">
        <f t="shared" si="1"/>
        <v>0</v>
      </c>
      <c r="I12" s="150">
        <f t="shared" si="1"/>
        <v>0</v>
      </c>
      <c r="J12" s="150">
        <f t="shared" si="1"/>
        <v>0</v>
      </c>
      <c r="K12" s="150">
        <f t="shared" si="1"/>
        <v>0</v>
      </c>
      <c r="L12" s="150">
        <f>SUM(E12:K12)</f>
        <v>0</v>
      </c>
    </row>
    <row r="13" spans="2:12" x14ac:dyDescent="0.2">
      <c r="B13" s="77">
        <v>4</v>
      </c>
      <c r="C13" s="361" t="s">
        <v>297</v>
      </c>
      <c r="D13" s="361" t="s">
        <v>298</v>
      </c>
      <c r="E13" s="83"/>
      <c r="F13" s="83"/>
      <c r="G13" s="83"/>
      <c r="H13" s="83"/>
      <c r="I13" s="83"/>
      <c r="J13" s="83"/>
      <c r="K13" s="83"/>
      <c r="L13" s="366">
        <f t="shared" ref="L13:L26" si="2">SUM(E13:K13)</f>
        <v>0</v>
      </c>
    </row>
    <row r="14" spans="2:12" x14ac:dyDescent="0.2">
      <c r="B14" s="77">
        <v>5</v>
      </c>
      <c r="C14" s="21" t="s">
        <v>299</v>
      </c>
      <c r="D14" s="21" t="s">
        <v>300</v>
      </c>
      <c r="E14" s="83"/>
      <c r="F14" s="83"/>
      <c r="G14" s="83"/>
      <c r="H14" s="83"/>
      <c r="I14" s="83"/>
      <c r="J14" s="83"/>
      <c r="K14" s="83"/>
      <c r="L14" s="152">
        <f t="shared" si="2"/>
        <v>0</v>
      </c>
    </row>
    <row r="15" spans="2:12" x14ac:dyDescent="0.2">
      <c r="B15" s="470">
        <v>6</v>
      </c>
      <c r="C15" s="21" t="s">
        <v>301</v>
      </c>
      <c r="D15" s="21" t="s">
        <v>302</v>
      </c>
      <c r="E15" s="83"/>
      <c r="F15" s="83"/>
      <c r="G15" s="83"/>
      <c r="H15" s="83"/>
      <c r="I15" s="83"/>
      <c r="J15" s="83"/>
      <c r="K15" s="83"/>
      <c r="L15" s="152">
        <f t="shared" si="2"/>
        <v>0</v>
      </c>
    </row>
    <row r="16" spans="2:12" x14ac:dyDescent="0.2">
      <c r="B16" s="470"/>
      <c r="C16" s="564" t="s">
        <v>303</v>
      </c>
      <c r="D16" s="361" t="s">
        <v>304</v>
      </c>
      <c r="E16" s="150">
        <f>SUM(E13:E15)</f>
        <v>0</v>
      </c>
      <c r="F16" s="150">
        <f t="shared" ref="F16" si="3">SUM(F13:F15)</f>
        <v>0</v>
      </c>
      <c r="G16" s="150">
        <f t="shared" ref="G16" si="4">SUM(G13:G15)</f>
        <v>0</v>
      </c>
      <c r="H16" s="150">
        <f t="shared" ref="H16" si="5">SUM(H13:H15)</f>
        <v>0</v>
      </c>
      <c r="I16" s="150">
        <f t="shared" ref="I16" si="6">SUM(I13:I15)</f>
        <v>0</v>
      </c>
      <c r="J16" s="150">
        <f t="shared" ref="J16" si="7">SUM(J13:J15)</f>
        <v>0</v>
      </c>
      <c r="K16" s="150">
        <f t="shared" ref="K16" si="8">SUM(K13:K15)</f>
        <v>0</v>
      </c>
      <c r="L16" s="150">
        <f>SUM(E16:K16)</f>
        <v>0</v>
      </c>
    </row>
    <row r="17" spans="2:12" x14ac:dyDescent="0.2">
      <c r="B17" s="77">
        <v>7</v>
      </c>
      <c r="C17" s="361" t="s">
        <v>305</v>
      </c>
      <c r="D17" s="361" t="s">
        <v>306</v>
      </c>
      <c r="E17" s="83"/>
      <c r="F17" s="83"/>
      <c r="G17" s="83"/>
      <c r="H17" s="83"/>
      <c r="I17" s="83"/>
      <c r="J17" s="83"/>
      <c r="K17" s="83"/>
      <c r="L17" s="366">
        <f t="shared" si="2"/>
        <v>0</v>
      </c>
    </row>
    <row r="18" spans="2:12" x14ac:dyDescent="0.2">
      <c r="B18" s="77">
        <v>8</v>
      </c>
      <c r="C18" s="21" t="s">
        <v>307</v>
      </c>
      <c r="D18" s="368" t="s">
        <v>308</v>
      </c>
      <c r="E18" s="83"/>
      <c r="F18" s="83"/>
      <c r="G18" s="83"/>
      <c r="H18" s="83"/>
      <c r="I18" s="83"/>
      <c r="J18" s="83"/>
      <c r="K18" s="83"/>
      <c r="L18" s="150">
        <f t="shared" si="2"/>
        <v>0</v>
      </c>
    </row>
    <row r="19" spans="2:12" x14ac:dyDescent="0.2">
      <c r="B19" s="77">
        <v>9</v>
      </c>
      <c r="C19" s="370" t="s">
        <v>309</v>
      </c>
      <c r="D19" s="533" t="s">
        <v>310</v>
      </c>
      <c r="E19" s="83"/>
      <c r="F19" s="83"/>
      <c r="G19" s="83"/>
      <c r="H19" s="369"/>
      <c r="I19" s="369"/>
      <c r="J19" s="369"/>
      <c r="K19" s="369"/>
      <c r="L19" s="152">
        <f t="shared" si="2"/>
        <v>0</v>
      </c>
    </row>
    <row r="20" spans="2:12" x14ac:dyDescent="0.2">
      <c r="B20" s="470"/>
      <c r="C20" s="564" t="s">
        <v>38</v>
      </c>
      <c r="D20" s="534" t="s">
        <v>311</v>
      </c>
      <c r="E20" s="150">
        <f>SUM(E17:E19)</f>
        <v>0</v>
      </c>
      <c r="F20" s="150">
        <f t="shared" ref="F20" si="9">SUM(F17:F19)</f>
        <v>0</v>
      </c>
      <c r="G20" s="150">
        <f t="shared" ref="G20" si="10">SUM(G17:G19)</f>
        <v>0</v>
      </c>
      <c r="H20" s="150">
        <f t="shared" ref="H20" si="11">SUM(H17:H19)</f>
        <v>0</v>
      </c>
      <c r="I20" s="150">
        <f t="shared" ref="I20" si="12">SUM(I17:I19)</f>
        <v>0</v>
      </c>
      <c r="J20" s="150">
        <f t="shared" ref="J20" si="13">SUM(J17:J19)</f>
        <v>0</v>
      </c>
      <c r="K20" s="150">
        <f t="shared" ref="K20" si="14">SUM(K17:K19)</f>
        <v>0</v>
      </c>
      <c r="L20" s="150">
        <f>SUM(E20:K20)</f>
        <v>0</v>
      </c>
    </row>
    <row r="21" spans="2:12" x14ac:dyDescent="0.2">
      <c r="B21" s="77">
        <v>10</v>
      </c>
      <c r="C21" s="531" t="s">
        <v>312</v>
      </c>
      <c r="D21" s="534" t="s">
        <v>313</v>
      </c>
      <c r="E21" s="83">
        <v>0</v>
      </c>
      <c r="F21" s="83">
        <v>0</v>
      </c>
      <c r="G21" s="83">
        <v>0</v>
      </c>
      <c r="H21" s="83"/>
      <c r="I21" s="83"/>
      <c r="J21" s="83"/>
      <c r="K21" s="83"/>
      <c r="L21" s="366">
        <f t="shared" si="2"/>
        <v>0</v>
      </c>
    </row>
    <row r="22" spans="2:12" x14ac:dyDescent="0.2">
      <c r="B22" s="77">
        <v>11</v>
      </c>
      <c r="C22" s="532" t="s">
        <v>314</v>
      </c>
      <c r="D22" s="534" t="s">
        <v>315</v>
      </c>
      <c r="E22" s="83"/>
      <c r="F22" s="83"/>
      <c r="G22" s="83"/>
      <c r="H22" s="83"/>
      <c r="I22" s="83"/>
      <c r="J22" s="83"/>
      <c r="K22" s="83"/>
      <c r="L22" s="150">
        <f t="shared" si="2"/>
        <v>0</v>
      </c>
    </row>
    <row r="23" spans="2:12" x14ac:dyDescent="0.2">
      <c r="B23" s="77">
        <v>12</v>
      </c>
      <c r="C23" s="370" t="s">
        <v>286</v>
      </c>
      <c r="D23" s="534" t="s">
        <v>316</v>
      </c>
      <c r="E23" s="83"/>
      <c r="F23" s="83"/>
      <c r="G23" s="83"/>
      <c r="H23" s="369"/>
      <c r="I23" s="369"/>
      <c r="J23" s="369"/>
      <c r="K23" s="369"/>
      <c r="L23" s="152">
        <f t="shared" si="2"/>
        <v>0</v>
      </c>
    </row>
    <row r="24" spans="2:12" x14ac:dyDescent="0.2">
      <c r="B24" s="470"/>
      <c r="C24" s="564" t="s">
        <v>164</v>
      </c>
      <c r="D24" s="534" t="s">
        <v>317</v>
      </c>
      <c r="E24" s="150">
        <f>SUM(E21:E23)</f>
        <v>0</v>
      </c>
      <c r="F24" s="150">
        <f>SUM(F21:F23)</f>
        <v>0</v>
      </c>
      <c r="G24" s="150">
        <f>SUM(G21:G23)</f>
        <v>0</v>
      </c>
      <c r="H24" s="150">
        <f t="shared" ref="H24:K24" si="15">SUM(H21:H23)</f>
        <v>0</v>
      </c>
      <c r="I24" s="150">
        <f t="shared" si="15"/>
        <v>0</v>
      </c>
      <c r="J24" s="150">
        <f t="shared" si="15"/>
        <v>0</v>
      </c>
      <c r="K24" s="150">
        <f t="shared" si="15"/>
        <v>0</v>
      </c>
      <c r="L24" s="150">
        <f>SUM(E24:K24)</f>
        <v>0</v>
      </c>
    </row>
    <row r="25" spans="2:12" x14ac:dyDescent="0.2">
      <c r="B25" s="77">
        <v>13</v>
      </c>
      <c r="C25" s="531" t="s">
        <v>318</v>
      </c>
      <c r="D25" s="535" t="s">
        <v>319</v>
      </c>
      <c r="E25" s="83"/>
      <c r="F25" s="83"/>
      <c r="G25" s="83"/>
      <c r="H25" s="83"/>
      <c r="I25" s="83"/>
      <c r="J25" s="83"/>
      <c r="K25" s="83"/>
      <c r="L25" s="366">
        <f t="shared" si="2"/>
        <v>0</v>
      </c>
    </row>
    <row r="26" spans="2:12" x14ac:dyDescent="0.2">
      <c r="B26" s="77">
        <v>14</v>
      </c>
      <c r="C26" s="21" t="s">
        <v>320</v>
      </c>
      <c r="D26" s="361" t="s">
        <v>321</v>
      </c>
      <c r="E26" s="83"/>
      <c r="F26" s="83"/>
      <c r="G26" s="83"/>
      <c r="H26" s="83"/>
      <c r="I26" s="83"/>
      <c r="J26" s="83"/>
      <c r="K26" s="83"/>
      <c r="L26" s="150">
        <f t="shared" si="2"/>
        <v>0</v>
      </c>
    </row>
    <row r="27" spans="2:12" x14ac:dyDescent="0.2">
      <c r="B27" s="77">
        <v>15</v>
      </c>
      <c r="C27" s="21" t="s">
        <v>322</v>
      </c>
      <c r="D27" s="361" t="s">
        <v>323</v>
      </c>
      <c r="E27" s="83"/>
      <c r="F27" s="83"/>
      <c r="G27" s="83"/>
      <c r="H27" s="369"/>
      <c r="I27" s="369"/>
      <c r="J27" s="369"/>
      <c r="K27" s="369"/>
      <c r="L27" s="150">
        <f>SUM(E27:K27)</f>
        <v>0</v>
      </c>
    </row>
    <row r="28" spans="2:12" x14ac:dyDescent="0.2">
      <c r="B28" s="77"/>
      <c r="C28" s="564" t="s">
        <v>165</v>
      </c>
      <c r="D28" s="361" t="s">
        <v>324</v>
      </c>
      <c r="E28" s="150">
        <f>SUM(E25:E27)</f>
        <v>0</v>
      </c>
      <c r="F28" s="150">
        <f t="shared" ref="F28:G28" si="16">SUM(F25:F27)</f>
        <v>0</v>
      </c>
      <c r="G28" s="150">
        <f t="shared" si="16"/>
        <v>0</v>
      </c>
      <c r="H28" s="150">
        <f t="shared" ref="H28" si="17">SUM(H25:H27)</f>
        <v>0</v>
      </c>
      <c r="I28" s="150">
        <f t="shared" ref="I28" si="18">SUM(I25:I27)</f>
        <v>0</v>
      </c>
      <c r="J28" s="150">
        <f t="shared" ref="J28" si="19">SUM(J25:J27)</f>
        <v>0</v>
      </c>
      <c r="K28" s="150">
        <f t="shared" ref="K28" si="20">SUM(K25:K27)</f>
        <v>0</v>
      </c>
      <c r="L28" s="150">
        <f>SUM(E28:K28)</f>
        <v>0</v>
      </c>
    </row>
    <row r="29" spans="2:12" x14ac:dyDescent="0.2">
      <c r="B29" s="77"/>
      <c r="C29" s="33"/>
      <c r="D29" s="361"/>
      <c r="E29" s="142"/>
      <c r="F29" s="142"/>
      <c r="G29" s="142"/>
      <c r="H29" s="142"/>
      <c r="I29" s="142"/>
      <c r="J29" s="142"/>
      <c r="K29" s="142"/>
      <c r="L29" s="382"/>
    </row>
    <row r="30" spans="2:12" ht="15" x14ac:dyDescent="0.2">
      <c r="B30" s="77">
        <v>16</v>
      </c>
      <c r="C30" s="22" t="s">
        <v>325</v>
      </c>
      <c r="D30" s="22" t="s">
        <v>326</v>
      </c>
      <c r="E30" s="150">
        <f>E12+E16+E20+E24+E28</f>
        <v>0</v>
      </c>
      <c r="F30" s="150">
        <f t="shared" ref="F30:K30" si="21">F12+F16+F20+F24+F28</f>
        <v>0</v>
      </c>
      <c r="G30" s="150">
        <f t="shared" si="21"/>
        <v>0</v>
      </c>
      <c r="H30" s="150">
        <f t="shared" si="21"/>
        <v>0</v>
      </c>
      <c r="I30" s="150">
        <f t="shared" si="21"/>
        <v>0</v>
      </c>
      <c r="J30" s="150">
        <f t="shared" si="21"/>
        <v>0</v>
      </c>
      <c r="K30" s="150">
        <f t="shared" si="21"/>
        <v>0</v>
      </c>
      <c r="L30" s="150">
        <f>SUM(E30:K30)</f>
        <v>0</v>
      </c>
    </row>
    <row r="31" spans="2:12" x14ac:dyDescent="0.2">
      <c r="C31" s="4"/>
      <c r="D31" s="4"/>
    </row>
    <row r="32" spans="2:12" x14ac:dyDescent="0.2">
      <c r="C32" s="4"/>
      <c r="D32" s="4"/>
    </row>
    <row r="33" spans="2:12" s="295" customFormat="1" ht="15" x14ac:dyDescent="0.2">
      <c r="B33" s="453"/>
      <c r="C33" s="293" t="s">
        <v>327</v>
      </c>
      <c r="D33" s="293"/>
    </row>
    <row r="34" spans="2:12" s="295" customFormat="1" x14ac:dyDescent="0.2">
      <c r="B34" s="453"/>
      <c r="C34" s="294" t="str">
        <f>"For the year ended 31 December " &amp;C7</f>
        <v>For the year ended 31 December 2025</v>
      </c>
      <c r="D34" s="294"/>
    </row>
    <row r="35" spans="2:12" s="295" customFormat="1" x14ac:dyDescent="0.2">
      <c r="B35" s="453"/>
      <c r="C35" s="294" t="str">
        <f>"Figures in thousands of "&amp;'Key inputs'!G28</f>
        <v>Figures in thousands of GBP</v>
      </c>
      <c r="D35" s="294"/>
    </row>
    <row r="36" spans="2:12" s="295" customFormat="1" x14ac:dyDescent="0.2">
      <c r="B36" s="453"/>
      <c r="C36" s="294"/>
      <c r="D36" s="294"/>
    </row>
    <row r="37" spans="2:12" s="295" customFormat="1" ht="15" x14ac:dyDescent="0.25">
      <c r="B37" s="669"/>
      <c r="C37" s="670">
        <f>C7</f>
        <v>2025</v>
      </c>
      <c r="D37" s="351" t="s">
        <v>192</v>
      </c>
      <c r="E37" s="317" t="str">
        <f>'Key inputs'!C34</f>
        <v>2025 UY</v>
      </c>
      <c r="F37" s="317" t="str">
        <f>'Key inputs'!D34</f>
        <v>2024 UY</v>
      </c>
      <c r="G37" s="317" t="str">
        <f>'Key inputs'!E34</f>
        <v>2023 UY</v>
      </c>
      <c r="H37" s="317" t="str">
        <f>LEFT(G37,4)-1&amp;" UY"</f>
        <v>2022 UY</v>
      </c>
      <c r="I37" s="317" t="str">
        <f t="shared" ref="I37:K37" si="22">LEFT(H37,4)-1&amp;" UY"</f>
        <v>2021 UY</v>
      </c>
      <c r="J37" s="317" t="str">
        <f t="shared" si="22"/>
        <v>2020 UY</v>
      </c>
      <c r="K37" s="317" t="str">
        <f t="shared" si="22"/>
        <v>2019 UY</v>
      </c>
      <c r="L37" s="317" t="str">
        <f>'Key inputs'!F34</f>
        <v>Total</v>
      </c>
    </row>
    <row r="38" spans="2:12" s="295" customFormat="1" ht="15" x14ac:dyDescent="0.25">
      <c r="B38" s="654"/>
      <c r="C38" s="667"/>
      <c r="D38" s="354"/>
      <c r="E38" s="308" t="s">
        <v>193</v>
      </c>
      <c r="F38" s="308" t="s">
        <v>194</v>
      </c>
      <c r="G38" s="308" t="s">
        <v>195</v>
      </c>
      <c r="H38" s="308" t="s">
        <v>196</v>
      </c>
      <c r="I38" s="308" t="s">
        <v>197</v>
      </c>
      <c r="J38" s="308" t="s">
        <v>198</v>
      </c>
      <c r="K38" s="308" t="s">
        <v>199</v>
      </c>
      <c r="L38" s="308" t="s">
        <v>200</v>
      </c>
    </row>
    <row r="39" spans="2:12" s="295" customFormat="1" ht="14.25" customHeight="1" x14ac:dyDescent="0.2">
      <c r="B39" s="471"/>
      <c r="C39" s="318"/>
      <c r="D39" s="371"/>
      <c r="E39" s="372"/>
      <c r="F39" s="372"/>
      <c r="G39" s="372"/>
      <c r="H39" s="372"/>
      <c r="I39" s="372"/>
      <c r="J39" s="372"/>
      <c r="K39" s="372"/>
      <c r="L39" s="373"/>
    </row>
    <row r="40" spans="2:12" ht="14.25" customHeight="1" x14ac:dyDescent="0.2">
      <c r="B40" s="77">
        <v>1</v>
      </c>
      <c r="C40" s="364" t="s">
        <v>328</v>
      </c>
      <c r="D40" s="364" t="s">
        <v>329</v>
      </c>
      <c r="E40" s="83"/>
      <c r="F40" s="83"/>
      <c r="G40" s="83"/>
      <c r="H40" s="83"/>
      <c r="I40" s="83"/>
      <c r="J40" s="83"/>
      <c r="K40" s="83"/>
      <c r="L40" s="366">
        <f t="shared" ref="L40:L59" si="23">SUM(E40:K40)</f>
        <v>0</v>
      </c>
    </row>
    <row r="41" spans="2:12" ht="14.25" customHeight="1" x14ac:dyDescent="0.2">
      <c r="B41" s="77">
        <v>2</v>
      </c>
      <c r="C41" s="374" t="s">
        <v>330</v>
      </c>
      <c r="D41" s="368" t="s">
        <v>331</v>
      </c>
      <c r="E41" s="152">
        <f t="shared" ref="E41:K41" si="24">SUM(E40)</f>
        <v>0</v>
      </c>
      <c r="F41" s="152">
        <f t="shared" si="24"/>
        <v>0</v>
      </c>
      <c r="G41" s="152">
        <f t="shared" si="24"/>
        <v>0</v>
      </c>
      <c r="H41" s="152">
        <f t="shared" si="24"/>
        <v>0</v>
      </c>
      <c r="I41" s="152">
        <f t="shared" si="24"/>
        <v>0</v>
      </c>
      <c r="J41" s="152">
        <f t="shared" si="24"/>
        <v>0</v>
      </c>
      <c r="K41" s="152">
        <f t="shared" si="24"/>
        <v>0</v>
      </c>
      <c r="L41" s="152">
        <f t="shared" si="23"/>
        <v>0</v>
      </c>
    </row>
    <row r="42" spans="2:12" ht="14.25" customHeight="1" x14ac:dyDescent="0.2">
      <c r="B42" s="470"/>
      <c r="C42" s="34"/>
      <c r="D42" s="375"/>
      <c r="E42" s="376"/>
      <c r="F42" s="376"/>
      <c r="G42" s="376"/>
      <c r="H42" s="376"/>
      <c r="I42" s="376"/>
      <c r="J42" s="376"/>
      <c r="K42" s="376"/>
      <c r="L42" s="377"/>
    </row>
    <row r="43" spans="2:12" ht="14.25" customHeight="1" x14ac:dyDescent="0.2">
      <c r="B43" s="77">
        <v>3</v>
      </c>
      <c r="C43" s="364" t="s">
        <v>297</v>
      </c>
      <c r="D43" s="364" t="s">
        <v>332</v>
      </c>
      <c r="E43" s="83"/>
      <c r="F43" s="83"/>
      <c r="G43" s="83"/>
      <c r="H43" s="83"/>
      <c r="I43" s="83"/>
      <c r="J43" s="83"/>
      <c r="K43" s="83"/>
      <c r="L43" s="366">
        <f t="shared" si="23"/>
        <v>0</v>
      </c>
    </row>
    <row r="44" spans="2:12" ht="14.25" customHeight="1" x14ac:dyDescent="0.2">
      <c r="B44" s="77">
        <v>4</v>
      </c>
      <c r="C44" s="24" t="s">
        <v>299</v>
      </c>
      <c r="D44" s="364" t="s">
        <v>333</v>
      </c>
      <c r="E44" s="83"/>
      <c r="F44" s="83"/>
      <c r="G44" s="83"/>
      <c r="H44" s="83"/>
      <c r="I44" s="83"/>
      <c r="J44" s="83"/>
      <c r="K44" s="83"/>
      <c r="L44" s="150">
        <f t="shared" si="23"/>
        <v>0</v>
      </c>
    </row>
    <row r="45" spans="2:12" ht="14.25" customHeight="1" x14ac:dyDescent="0.2">
      <c r="B45" s="77">
        <v>5</v>
      </c>
      <c r="C45" s="24" t="s">
        <v>334</v>
      </c>
      <c r="D45" s="364" t="s">
        <v>335</v>
      </c>
      <c r="E45" s="83"/>
      <c r="F45" s="83"/>
      <c r="G45" s="83"/>
      <c r="H45" s="83"/>
      <c r="I45" s="83"/>
      <c r="J45" s="83"/>
      <c r="K45" s="83"/>
      <c r="L45" s="150">
        <f t="shared" si="23"/>
        <v>0</v>
      </c>
    </row>
    <row r="46" spans="2:12" ht="14.25" customHeight="1" x14ac:dyDescent="0.2">
      <c r="B46" s="77">
        <v>6</v>
      </c>
      <c r="C46" s="378" t="s">
        <v>336</v>
      </c>
      <c r="D46" s="379" t="s">
        <v>337</v>
      </c>
      <c r="E46" s="83"/>
      <c r="F46" s="83"/>
      <c r="G46" s="83"/>
      <c r="H46" s="369"/>
      <c r="I46" s="369"/>
      <c r="J46" s="369"/>
      <c r="K46" s="369"/>
      <c r="L46" s="152">
        <f t="shared" si="23"/>
        <v>0</v>
      </c>
    </row>
    <row r="47" spans="2:12" ht="14.25" customHeight="1" x14ac:dyDescent="0.2">
      <c r="B47" s="470"/>
      <c r="C47" s="565" t="s">
        <v>166</v>
      </c>
      <c r="D47" s="376" t="s">
        <v>338</v>
      </c>
      <c r="E47" s="150">
        <f>SUM(E43:E46)</f>
        <v>0</v>
      </c>
      <c r="F47" s="150">
        <f t="shared" ref="F47:K47" si="25">SUM(F43:F46)</f>
        <v>0</v>
      </c>
      <c r="G47" s="150">
        <f t="shared" si="25"/>
        <v>0</v>
      </c>
      <c r="H47" s="150">
        <f t="shared" si="25"/>
        <v>0</v>
      </c>
      <c r="I47" s="150">
        <f t="shared" si="25"/>
        <v>0</v>
      </c>
      <c r="J47" s="150">
        <f t="shared" si="25"/>
        <v>0</v>
      </c>
      <c r="K47" s="150">
        <f t="shared" si="25"/>
        <v>0</v>
      </c>
      <c r="L47" s="150">
        <f>SUM(E47:K47)</f>
        <v>0</v>
      </c>
    </row>
    <row r="48" spans="2:12" ht="14.25" customHeight="1" x14ac:dyDescent="0.2">
      <c r="B48" s="77">
        <v>7</v>
      </c>
      <c r="C48" s="24" t="s">
        <v>339</v>
      </c>
      <c r="D48" s="24" t="s">
        <v>340</v>
      </c>
      <c r="E48" s="88"/>
      <c r="F48" s="88"/>
      <c r="G48" s="88"/>
      <c r="H48" s="88"/>
      <c r="I48" s="88"/>
      <c r="J48" s="88"/>
      <c r="K48" s="88"/>
      <c r="L48" s="150">
        <f t="shared" si="23"/>
        <v>0</v>
      </c>
    </row>
    <row r="49" spans="2:12" ht="14.25" customHeight="1" x14ac:dyDescent="0.2">
      <c r="B49" s="470"/>
      <c r="C49" s="34"/>
      <c r="D49" s="375"/>
      <c r="E49" s="376"/>
      <c r="F49" s="376"/>
      <c r="G49" s="376"/>
      <c r="H49" s="376"/>
      <c r="I49" s="376"/>
      <c r="J49" s="376"/>
      <c r="K49" s="376"/>
      <c r="L49" s="377"/>
    </row>
    <row r="50" spans="2:12" ht="14.25" customHeight="1" x14ac:dyDescent="0.2">
      <c r="B50" s="77">
        <v>8</v>
      </c>
      <c r="C50" s="379" t="s">
        <v>341</v>
      </c>
      <c r="D50" s="379" t="s">
        <v>342</v>
      </c>
      <c r="E50" s="83"/>
      <c r="F50" s="83"/>
      <c r="G50" s="83"/>
      <c r="H50" s="369"/>
      <c r="I50" s="369"/>
      <c r="J50" s="369"/>
      <c r="K50" s="369"/>
      <c r="L50" s="380">
        <f t="shared" si="23"/>
        <v>0</v>
      </c>
    </row>
    <row r="51" spans="2:12" ht="14.25" customHeight="1" x14ac:dyDescent="0.2">
      <c r="B51" s="470"/>
      <c r="C51" s="39"/>
      <c r="D51" s="381"/>
      <c r="E51" s="376"/>
      <c r="F51" s="376"/>
      <c r="G51" s="376"/>
      <c r="H51" s="376"/>
      <c r="I51" s="376"/>
      <c r="J51" s="376"/>
      <c r="K51" s="376"/>
      <c r="L51" s="377"/>
    </row>
    <row r="52" spans="2:12" ht="14.25" customHeight="1" x14ac:dyDescent="0.2">
      <c r="B52" s="77">
        <v>9</v>
      </c>
      <c r="C52" s="365" t="s">
        <v>343</v>
      </c>
      <c r="D52" s="365" t="s">
        <v>344</v>
      </c>
      <c r="E52" s="83"/>
      <c r="F52" s="83"/>
      <c r="G52" s="83"/>
      <c r="H52" s="83"/>
      <c r="I52" s="83"/>
      <c r="J52" s="83"/>
      <c r="K52" s="83"/>
      <c r="L52" s="366">
        <f t="shared" si="23"/>
        <v>0</v>
      </c>
    </row>
    <row r="53" spans="2:12" ht="14.25" customHeight="1" x14ac:dyDescent="0.2">
      <c r="B53" s="77">
        <v>10</v>
      </c>
      <c r="C53" s="27" t="s">
        <v>345</v>
      </c>
      <c r="D53" s="365" t="s">
        <v>346</v>
      </c>
      <c r="E53" s="83"/>
      <c r="F53" s="83"/>
      <c r="G53" s="83"/>
      <c r="H53" s="83"/>
      <c r="I53" s="83"/>
      <c r="J53" s="83"/>
      <c r="K53" s="83"/>
      <c r="L53" s="150">
        <f t="shared" si="23"/>
        <v>0</v>
      </c>
    </row>
    <row r="54" spans="2:12" ht="14.25" customHeight="1" x14ac:dyDescent="0.2">
      <c r="B54" s="77">
        <v>11</v>
      </c>
      <c r="C54" s="27" t="s">
        <v>347</v>
      </c>
      <c r="D54" s="365" t="s">
        <v>348</v>
      </c>
      <c r="E54" s="83"/>
      <c r="F54" s="83"/>
      <c r="G54" s="83"/>
      <c r="H54" s="83"/>
      <c r="I54" s="83"/>
      <c r="J54" s="83"/>
      <c r="K54" s="83"/>
      <c r="L54" s="150">
        <f t="shared" si="23"/>
        <v>0</v>
      </c>
    </row>
    <row r="55" spans="2:12" ht="14.25" customHeight="1" x14ac:dyDescent="0.2">
      <c r="B55" s="77">
        <v>12</v>
      </c>
      <c r="C55" s="27" t="s">
        <v>349</v>
      </c>
      <c r="D55" s="365" t="s">
        <v>350</v>
      </c>
      <c r="E55" s="83"/>
      <c r="F55" s="83"/>
      <c r="G55" s="83"/>
      <c r="H55" s="83"/>
      <c r="I55" s="83"/>
      <c r="J55" s="83"/>
      <c r="K55" s="83"/>
      <c r="L55" s="150">
        <f t="shared" si="23"/>
        <v>0</v>
      </c>
    </row>
    <row r="56" spans="2:12" ht="14.25" customHeight="1" x14ac:dyDescent="0.2">
      <c r="B56" s="77"/>
      <c r="C56" s="565" t="s">
        <v>40</v>
      </c>
      <c r="D56" s="561" t="s">
        <v>351</v>
      </c>
      <c r="E56" s="150">
        <f t="shared" ref="E56:K56" si="26">SUM(E52:E55)</f>
        <v>0</v>
      </c>
      <c r="F56" s="150">
        <f t="shared" si="26"/>
        <v>0</v>
      </c>
      <c r="G56" s="150">
        <f t="shared" si="26"/>
        <v>0</v>
      </c>
      <c r="H56" s="150">
        <f t="shared" si="26"/>
        <v>0</v>
      </c>
      <c r="I56" s="150">
        <f t="shared" si="26"/>
        <v>0</v>
      </c>
      <c r="J56" s="150">
        <f t="shared" si="26"/>
        <v>0</v>
      </c>
      <c r="K56" s="150">
        <f t="shared" si="26"/>
        <v>0</v>
      </c>
      <c r="L56" s="150">
        <f>SUM(E56:K56)</f>
        <v>0</v>
      </c>
    </row>
    <row r="57" spans="2:12" ht="14.25" customHeight="1" x14ac:dyDescent="0.2">
      <c r="B57" s="77">
        <v>13</v>
      </c>
      <c r="C57" s="24" t="s">
        <v>352</v>
      </c>
      <c r="D57" s="364" t="s">
        <v>353</v>
      </c>
      <c r="E57" s="83"/>
      <c r="F57" s="83"/>
      <c r="G57" s="83"/>
      <c r="H57" s="83"/>
      <c r="I57" s="83"/>
      <c r="J57" s="83"/>
      <c r="K57" s="83"/>
      <c r="L57" s="150">
        <f>SUM(E57:K57)</f>
        <v>0</v>
      </c>
    </row>
    <row r="58" spans="2:12" ht="14.25" customHeight="1" x14ac:dyDescent="0.2">
      <c r="B58" s="77">
        <v>14</v>
      </c>
      <c r="C58" s="25" t="s">
        <v>354</v>
      </c>
      <c r="D58" s="25" t="s">
        <v>355</v>
      </c>
      <c r="E58" s="150">
        <f t="shared" ref="E58:K58" si="27">E47+E48+E50+E56+E57</f>
        <v>0</v>
      </c>
      <c r="F58" s="150">
        <f t="shared" si="27"/>
        <v>0</v>
      </c>
      <c r="G58" s="150">
        <f t="shared" si="27"/>
        <v>0</v>
      </c>
      <c r="H58" s="150">
        <f t="shared" si="27"/>
        <v>0</v>
      </c>
      <c r="I58" s="150">
        <f t="shared" si="27"/>
        <v>0</v>
      </c>
      <c r="J58" s="150">
        <f t="shared" si="27"/>
        <v>0</v>
      </c>
      <c r="K58" s="150">
        <f t="shared" si="27"/>
        <v>0</v>
      </c>
      <c r="L58" s="150">
        <f>SUM(E58:K58)</f>
        <v>0</v>
      </c>
    </row>
    <row r="59" spans="2:12" ht="14.25" customHeight="1" x14ac:dyDescent="0.2">
      <c r="B59" s="77">
        <v>15</v>
      </c>
      <c r="C59" s="25" t="s">
        <v>356</v>
      </c>
      <c r="D59" s="25" t="s">
        <v>357</v>
      </c>
      <c r="E59" s="150">
        <f t="shared" ref="E59:K59" si="28">SUM(E58,E41)</f>
        <v>0</v>
      </c>
      <c r="F59" s="150">
        <f t="shared" si="28"/>
        <v>0</v>
      </c>
      <c r="G59" s="150">
        <f t="shared" si="28"/>
        <v>0</v>
      </c>
      <c r="H59" s="150">
        <f t="shared" si="28"/>
        <v>0</v>
      </c>
      <c r="I59" s="150">
        <f t="shared" si="28"/>
        <v>0</v>
      </c>
      <c r="J59" s="150">
        <f t="shared" si="28"/>
        <v>0</v>
      </c>
      <c r="K59" s="150">
        <f t="shared" si="28"/>
        <v>0</v>
      </c>
      <c r="L59" s="150">
        <f t="shared" si="23"/>
        <v>0</v>
      </c>
    </row>
    <row r="60" spans="2:12" x14ac:dyDescent="0.2">
      <c r="C60" s="289" t="str">
        <f>IF(L60="","","Balance check")</f>
        <v/>
      </c>
      <c r="D60" s="289"/>
      <c r="E60" s="290" t="str">
        <f t="shared" ref="E60:L60" si="29">IF(E59&lt;&gt;E30,E30-E59,"")</f>
        <v/>
      </c>
      <c r="F60" s="290" t="str">
        <f t="shared" si="29"/>
        <v/>
      </c>
      <c r="G60" s="290" t="str">
        <f t="shared" si="29"/>
        <v/>
      </c>
      <c r="H60" s="290" t="str">
        <f t="shared" si="29"/>
        <v/>
      </c>
      <c r="I60" s="290" t="str">
        <f t="shared" si="29"/>
        <v/>
      </c>
      <c r="J60" s="290" t="str">
        <f t="shared" si="29"/>
        <v/>
      </c>
      <c r="K60" s="290" t="str">
        <f t="shared" si="29"/>
        <v/>
      </c>
      <c r="L60" s="290" t="str">
        <f t="shared" si="29"/>
        <v/>
      </c>
    </row>
    <row r="62" spans="2:12" s="295" customFormat="1" x14ac:dyDescent="0.2">
      <c r="B62" s="453"/>
    </row>
    <row r="63" spans="2:12" s="295" customFormat="1" ht="15" x14ac:dyDescent="0.2">
      <c r="B63" s="453"/>
      <c r="C63" s="293" t="str">
        <f xml:space="preserve"> $C$68&amp; " - Balance Sheet"</f>
        <v>2024 - Balance Sheet</v>
      </c>
      <c r="D63" s="293"/>
    </row>
    <row r="64" spans="2:12" s="295" customFormat="1" ht="15" x14ac:dyDescent="0.2">
      <c r="B64" s="453"/>
      <c r="C64" s="293" t="s">
        <v>291</v>
      </c>
      <c r="D64" s="293"/>
    </row>
    <row r="65" spans="2:12" s="295" customFormat="1" x14ac:dyDescent="0.2">
      <c r="B65" s="453"/>
      <c r="C65" s="294" t="str">
        <f>"For the year ended 31 December " &amp;C68</f>
        <v>For the year ended 31 December 2024</v>
      </c>
      <c r="D65" s="294"/>
    </row>
    <row r="66" spans="2:12" s="295" customFormat="1" x14ac:dyDescent="0.2">
      <c r="B66" s="453"/>
      <c r="C66" s="294" t="str">
        <f>"Figures in thousands of "&amp;'Key inputs'!H28</f>
        <v>Figures in thousands of GBP</v>
      </c>
      <c r="D66" s="294"/>
    </row>
    <row r="67" spans="2:12" s="295" customFormat="1" x14ac:dyDescent="0.2">
      <c r="B67" s="453"/>
      <c r="C67" s="294"/>
      <c r="D67" s="294"/>
    </row>
    <row r="68" spans="2:12" s="295" customFormat="1" ht="15" x14ac:dyDescent="0.25">
      <c r="B68" s="653"/>
      <c r="C68" s="668">
        <f>'Key inputs'!G33</f>
        <v>2024</v>
      </c>
      <c r="D68" s="351" t="s">
        <v>192</v>
      </c>
      <c r="E68" s="317" t="str">
        <f>'Key inputs'!G34</f>
        <v>2024 UY</v>
      </c>
      <c r="F68" s="317" t="str">
        <f>'Key inputs'!H34</f>
        <v>2023 UY</v>
      </c>
      <c r="G68" s="317" t="str">
        <f>'Key inputs'!I34</f>
        <v>2022 UY</v>
      </c>
      <c r="H68" s="317" t="str">
        <f>LEFT(G68,4)-1&amp;" UY"</f>
        <v>2021 UY</v>
      </c>
      <c r="I68" s="317" t="str">
        <f t="shared" ref="I68:K68" si="30">LEFT(H68,4)-1&amp;" UY"</f>
        <v>2020 UY</v>
      </c>
      <c r="J68" s="317" t="str">
        <f t="shared" si="30"/>
        <v>2019 UY</v>
      </c>
      <c r="K68" s="317" t="str">
        <f t="shared" si="30"/>
        <v>2018 UY</v>
      </c>
      <c r="L68" s="292" t="s">
        <v>98</v>
      </c>
    </row>
    <row r="69" spans="2:12" s="295" customFormat="1" ht="15" x14ac:dyDescent="0.25">
      <c r="B69" s="656"/>
      <c r="C69" s="671"/>
      <c r="D69" s="354"/>
      <c r="E69" s="308" t="s">
        <v>193</v>
      </c>
      <c r="F69" s="308" t="s">
        <v>194</v>
      </c>
      <c r="G69" s="308" t="s">
        <v>195</v>
      </c>
      <c r="H69" s="308" t="s">
        <v>196</v>
      </c>
      <c r="I69" s="308" t="s">
        <v>197</v>
      </c>
      <c r="J69" s="308" t="s">
        <v>198</v>
      </c>
      <c r="K69" s="308" t="s">
        <v>199</v>
      </c>
      <c r="L69" s="308" t="s">
        <v>200</v>
      </c>
    </row>
    <row r="70" spans="2:12" x14ac:dyDescent="0.2">
      <c r="B70" s="470"/>
      <c r="C70" s="33"/>
      <c r="D70" s="363"/>
      <c r="E70" s="142"/>
      <c r="F70" s="142"/>
      <c r="G70" s="142"/>
      <c r="H70" s="142"/>
      <c r="I70" s="142"/>
      <c r="J70" s="142"/>
      <c r="K70" s="142"/>
      <c r="L70" s="382"/>
    </row>
    <row r="71" spans="2:12" x14ac:dyDescent="0.2">
      <c r="B71" s="77">
        <v>1</v>
      </c>
      <c r="C71" s="361" t="s">
        <v>125</v>
      </c>
      <c r="D71" s="361" t="s">
        <v>292</v>
      </c>
      <c r="E71" s="84"/>
      <c r="F71" s="84"/>
      <c r="G71" s="84"/>
      <c r="H71" s="84"/>
      <c r="I71" s="84"/>
      <c r="J71" s="84"/>
      <c r="K71" s="84"/>
      <c r="L71" s="366">
        <f>SUM(E71:K71)</f>
        <v>0</v>
      </c>
    </row>
    <row r="72" spans="2:12" x14ac:dyDescent="0.2">
      <c r="B72" s="77">
        <v>2</v>
      </c>
      <c r="C72" s="21" t="s">
        <v>293</v>
      </c>
      <c r="D72" s="361" t="s">
        <v>294</v>
      </c>
      <c r="E72" s="84"/>
      <c r="F72" s="84"/>
      <c r="G72" s="84"/>
      <c r="H72" s="84"/>
      <c r="I72" s="84"/>
      <c r="J72" s="84"/>
      <c r="K72" s="84"/>
      <c r="L72" s="366">
        <f t="shared" ref="L72" si="31">SUM(E72:K72)</f>
        <v>0</v>
      </c>
    </row>
    <row r="73" spans="2:12" x14ac:dyDescent="0.2">
      <c r="B73" s="470"/>
      <c r="C73" s="566" t="s">
        <v>295</v>
      </c>
      <c r="D73" s="361" t="s">
        <v>296</v>
      </c>
      <c r="E73" s="150">
        <f t="shared" ref="E73:K73" si="32">SUM(E71:E72)</f>
        <v>0</v>
      </c>
      <c r="F73" s="150">
        <f t="shared" si="32"/>
        <v>0</v>
      </c>
      <c r="G73" s="150">
        <f t="shared" si="32"/>
        <v>0</v>
      </c>
      <c r="H73" s="150">
        <f t="shared" si="32"/>
        <v>0</v>
      </c>
      <c r="I73" s="150">
        <f t="shared" si="32"/>
        <v>0</v>
      </c>
      <c r="J73" s="150">
        <f t="shared" si="32"/>
        <v>0</v>
      </c>
      <c r="K73" s="150">
        <f t="shared" si="32"/>
        <v>0</v>
      </c>
      <c r="L73" s="366">
        <f>SUM(E73:K73)</f>
        <v>0</v>
      </c>
    </row>
    <row r="74" spans="2:12" x14ac:dyDescent="0.2">
      <c r="B74" s="77">
        <v>4</v>
      </c>
      <c r="C74" s="361" t="s">
        <v>297</v>
      </c>
      <c r="D74" s="361" t="s">
        <v>298</v>
      </c>
      <c r="E74" s="84"/>
      <c r="F74" s="84"/>
      <c r="G74" s="84"/>
      <c r="H74" s="84"/>
      <c r="I74" s="84"/>
      <c r="J74" s="84"/>
      <c r="K74" s="84"/>
      <c r="L74" s="366">
        <f t="shared" ref="L74:L76" si="33">SUM(E74:K74)</f>
        <v>0</v>
      </c>
    </row>
    <row r="75" spans="2:12" x14ac:dyDescent="0.2">
      <c r="B75" s="77">
        <v>5</v>
      </c>
      <c r="C75" s="21" t="s">
        <v>299</v>
      </c>
      <c r="D75" s="21" t="s">
        <v>300</v>
      </c>
      <c r="E75" s="84"/>
      <c r="F75" s="84"/>
      <c r="G75" s="84"/>
      <c r="H75" s="84"/>
      <c r="I75" s="84"/>
      <c r="J75" s="84"/>
      <c r="K75" s="84"/>
      <c r="L75" s="366">
        <f t="shared" si="33"/>
        <v>0</v>
      </c>
    </row>
    <row r="76" spans="2:12" x14ac:dyDescent="0.2">
      <c r="B76" s="470">
        <v>6</v>
      </c>
      <c r="C76" s="370" t="s">
        <v>334</v>
      </c>
      <c r="D76" s="21" t="s">
        <v>302</v>
      </c>
      <c r="E76" s="84"/>
      <c r="F76" s="84"/>
      <c r="G76" s="84"/>
      <c r="H76" s="84"/>
      <c r="I76" s="84"/>
      <c r="J76" s="84"/>
      <c r="K76" s="84"/>
      <c r="L76" s="366">
        <f t="shared" si="33"/>
        <v>0</v>
      </c>
    </row>
    <row r="77" spans="2:12" x14ac:dyDescent="0.2">
      <c r="B77" s="470"/>
      <c r="C77" s="566" t="s">
        <v>303</v>
      </c>
      <c r="D77" s="361" t="s">
        <v>304</v>
      </c>
      <c r="E77" s="150">
        <f>SUM(E74:E76)</f>
        <v>0</v>
      </c>
      <c r="F77" s="150">
        <f>SUM(F74:F76)</f>
        <v>0</v>
      </c>
      <c r="G77" s="150">
        <f t="shared" ref="G77" si="34">SUM(G74:G76)</f>
        <v>0</v>
      </c>
      <c r="H77" s="150">
        <f t="shared" ref="H77" si="35">SUM(H74:H76)</f>
        <v>0</v>
      </c>
      <c r="I77" s="150">
        <f t="shared" ref="I77" si="36">SUM(I74:I76)</f>
        <v>0</v>
      </c>
      <c r="J77" s="150">
        <f t="shared" ref="J77" si="37">SUM(J74:J76)</f>
        <v>0</v>
      </c>
      <c r="K77" s="150">
        <f t="shared" ref="K77" si="38">SUM(K74:K76)</f>
        <v>0</v>
      </c>
      <c r="L77" s="366">
        <f>SUM(E77:K77)</f>
        <v>0</v>
      </c>
    </row>
    <row r="78" spans="2:12" x14ac:dyDescent="0.2">
      <c r="B78" s="77">
        <v>7</v>
      </c>
      <c r="C78" s="361" t="s">
        <v>305</v>
      </c>
      <c r="D78" s="361" t="s">
        <v>306</v>
      </c>
      <c r="E78" s="84"/>
      <c r="F78" s="84"/>
      <c r="G78" s="84"/>
      <c r="H78" s="84"/>
      <c r="I78" s="84"/>
      <c r="J78" s="84"/>
      <c r="K78" s="84"/>
      <c r="L78" s="366">
        <f>SUM(E78:K78)</f>
        <v>0</v>
      </c>
    </row>
    <row r="79" spans="2:12" x14ac:dyDescent="0.2">
      <c r="B79" s="77">
        <v>8</v>
      </c>
      <c r="C79" s="21" t="s">
        <v>307</v>
      </c>
      <c r="D79" s="361" t="s">
        <v>308</v>
      </c>
      <c r="E79" s="84"/>
      <c r="F79" s="84"/>
      <c r="G79" s="84"/>
      <c r="H79" s="84"/>
      <c r="I79" s="84"/>
      <c r="J79" s="84"/>
      <c r="K79" s="84"/>
      <c r="L79" s="366">
        <f>SUM(E79:K79)</f>
        <v>0</v>
      </c>
    </row>
    <row r="80" spans="2:12" x14ac:dyDescent="0.2">
      <c r="B80" s="77">
        <v>9</v>
      </c>
      <c r="C80" s="367" t="s">
        <v>309</v>
      </c>
      <c r="D80" s="533" t="s">
        <v>310</v>
      </c>
      <c r="E80" s="84"/>
      <c r="F80" s="84"/>
      <c r="G80" s="84"/>
      <c r="H80" s="383"/>
      <c r="I80" s="383"/>
      <c r="J80" s="383"/>
      <c r="K80" s="383"/>
      <c r="L80" s="366">
        <f t="shared" ref="L80" si="39">SUM(E80:K80)</f>
        <v>0</v>
      </c>
    </row>
    <row r="81" spans="2:12" x14ac:dyDescent="0.2">
      <c r="B81" s="470"/>
      <c r="C81" s="566" t="s">
        <v>38</v>
      </c>
      <c r="D81" s="534" t="s">
        <v>311</v>
      </c>
      <c r="E81" s="150">
        <f>SUM(E78:E80)</f>
        <v>0</v>
      </c>
      <c r="F81" s="150">
        <f>SUM(F78:F80)</f>
        <v>0</v>
      </c>
      <c r="G81" s="150">
        <f t="shared" ref="G81" si="40">SUM(G78:G80)</f>
        <v>0</v>
      </c>
      <c r="H81" s="150">
        <f t="shared" ref="H81" si="41">SUM(H78:H80)</f>
        <v>0</v>
      </c>
      <c r="I81" s="150">
        <f t="shared" ref="I81" si="42">SUM(I78:I80)</f>
        <v>0</v>
      </c>
      <c r="J81" s="150">
        <f t="shared" ref="J81" si="43">SUM(J78:J80)</f>
        <v>0</v>
      </c>
      <c r="K81" s="150">
        <f t="shared" ref="K81" si="44">SUM(K78:K80)</f>
        <v>0</v>
      </c>
      <c r="L81" s="366">
        <f>SUM(E81:K81)</f>
        <v>0</v>
      </c>
    </row>
    <row r="82" spans="2:12" x14ac:dyDescent="0.2">
      <c r="B82" s="77">
        <v>10</v>
      </c>
      <c r="C82" s="361" t="s">
        <v>312</v>
      </c>
      <c r="D82" s="534" t="s">
        <v>313</v>
      </c>
      <c r="E82" s="84"/>
      <c r="F82" s="84"/>
      <c r="G82" s="84"/>
      <c r="H82" s="84"/>
      <c r="I82" s="84"/>
      <c r="J82" s="84"/>
      <c r="K82" s="84"/>
      <c r="L82" s="366">
        <f t="shared" ref="L82:L84" si="45">SUM(E82:K82)</f>
        <v>0</v>
      </c>
    </row>
    <row r="83" spans="2:12" x14ac:dyDescent="0.2">
      <c r="B83" s="77">
        <v>11</v>
      </c>
      <c r="C83" s="21" t="s">
        <v>314</v>
      </c>
      <c r="D83" s="534" t="s">
        <v>315</v>
      </c>
      <c r="E83" s="84"/>
      <c r="F83" s="84"/>
      <c r="G83" s="84"/>
      <c r="H83" s="84"/>
      <c r="I83" s="84"/>
      <c r="J83" s="84"/>
      <c r="K83" s="84"/>
      <c r="L83" s="366">
        <f t="shared" si="45"/>
        <v>0</v>
      </c>
    </row>
    <row r="84" spans="2:12" x14ac:dyDescent="0.2">
      <c r="B84" s="77">
        <v>12</v>
      </c>
      <c r="C84" s="367" t="s">
        <v>286</v>
      </c>
      <c r="D84" s="534" t="s">
        <v>316</v>
      </c>
      <c r="E84" s="84"/>
      <c r="F84" s="84"/>
      <c r="G84" s="84"/>
      <c r="H84" s="383"/>
      <c r="I84" s="383"/>
      <c r="J84" s="383"/>
      <c r="K84" s="383"/>
      <c r="L84" s="366">
        <f t="shared" si="45"/>
        <v>0</v>
      </c>
    </row>
    <row r="85" spans="2:12" x14ac:dyDescent="0.2">
      <c r="B85" s="470"/>
      <c r="C85" s="566" t="s">
        <v>164</v>
      </c>
      <c r="D85" s="534" t="s">
        <v>317</v>
      </c>
      <c r="E85" s="150">
        <f>SUM(E82:E84)</f>
        <v>0</v>
      </c>
      <c r="F85" s="150">
        <f>SUM(F82:F84)</f>
        <v>0</v>
      </c>
      <c r="G85" s="150">
        <f t="shared" ref="G85" si="46">SUM(G82:G84)</f>
        <v>0</v>
      </c>
      <c r="H85" s="150">
        <f t="shared" ref="H85" si="47">SUM(H82:H84)</f>
        <v>0</v>
      </c>
      <c r="I85" s="150">
        <f t="shared" ref="I85" si="48">SUM(I82:I84)</f>
        <v>0</v>
      </c>
      <c r="J85" s="150">
        <f t="shared" ref="J85" si="49">SUM(J82:J84)</f>
        <v>0</v>
      </c>
      <c r="K85" s="150">
        <f t="shared" ref="K85" si="50">SUM(K82:K84)</f>
        <v>0</v>
      </c>
      <c r="L85" s="366">
        <f>SUM(E85:K85)</f>
        <v>0</v>
      </c>
    </row>
    <row r="86" spans="2:12" x14ac:dyDescent="0.2">
      <c r="B86" s="77">
        <v>13</v>
      </c>
      <c r="C86" s="361" t="s">
        <v>318</v>
      </c>
      <c r="D86" s="535" t="s">
        <v>319</v>
      </c>
      <c r="E86" s="84"/>
      <c r="F86" s="84"/>
      <c r="G86" s="84"/>
      <c r="H86" s="84"/>
      <c r="I86" s="84"/>
      <c r="J86" s="84"/>
      <c r="K86" s="84"/>
      <c r="L86" s="366">
        <f>SUM(E86:K86)</f>
        <v>0</v>
      </c>
    </row>
    <row r="87" spans="2:12" x14ac:dyDescent="0.2">
      <c r="B87" s="77">
        <v>14</v>
      </c>
      <c r="C87" s="21" t="s">
        <v>320</v>
      </c>
      <c r="D87" s="361" t="s">
        <v>321</v>
      </c>
      <c r="E87" s="84"/>
      <c r="F87" s="84"/>
      <c r="G87" s="84"/>
      <c r="H87" s="84"/>
      <c r="I87" s="84"/>
      <c r="J87" s="84"/>
      <c r="K87" s="84"/>
      <c r="L87" s="366">
        <f t="shared" ref="L87:L88" si="51">SUM(E87:K87)</f>
        <v>0</v>
      </c>
    </row>
    <row r="88" spans="2:12" x14ac:dyDescent="0.2">
      <c r="B88" s="77">
        <v>15</v>
      </c>
      <c r="C88" s="21" t="s">
        <v>322</v>
      </c>
      <c r="D88" s="361" t="s">
        <v>323</v>
      </c>
      <c r="E88" s="84"/>
      <c r="F88" s="84"/>
      <c r="G88" s="84"/>
      <c r="H88" s="383"/>
      <c r="I88" s="383"/>
      <c r="J88" s="383"/>
      <c r="K88" s="383"/>
      <c r="L88" s="366">
        <f t="shared" si="51"/>
        <v>0</v>
      </c>
    </row>
    <row r="89" spans="2:12" x14ac:dyDescent="0.2">
      <c r="B89" s="77"/>
      <c r="C89" s="566" t="s">
        <v>165</v>
      </c>
      <c r="D89" s="361" t="s">
        <v>324</v>
      </c>
      <c r="E89" s="150">
        <f>SUM(E86:E88)</f>
        <v>0</v>
      </c>
      <c r="F89" s="150">
        <f>SUM(F86:F88)</f>
        <v>0</v>
      </c>
      <c r="G89" s="150">
        <f t="shared" ref="G89:K89" si="52">SUM(G86:G88)</f>
        <v>0</v>
      </c>
      <c r="H89" s="150">
        <f t="shared" si="52"/>
        <v>0</v>
      </c>
      <c r="I89" s="150">
        <f t="shared" si="52"/>
        <v>0</v>
      </c>
      <c r="J89" s="150">
        <f t="shared" si="52"/>
        <v>0</v>
      </c>
      <c r="K89" s="150">
        <f t="shared" si="52"/>
        <v>0</v>
      </c>
      <c r="L89" s="366">
        <f>SUM(E89:K89)</f>
        <v>0</v>
      </c>
    </row>
    <row r="90" spans="2:12" x14ac:dyDescent="0.2">
      <c r="B90" s="77"/>
      <c r="C90" s="21"/>
      <c r="D90" s="361"/>
      <c r="E90" s="142"/>
      <c r="F90" s="142"/>
      <c r="G90" s="142"/>
      <c r="H90" s="142"/>
      <c r="I90" s="142"/>
      <c r="J90" s="142"/>
      <c r="K90" s="142"/>
      <c r="L90" s="382"/>
    </row>
    <row r="91" spans="2:12" ht="15" x14ac:dyDescent="0.2">
      <c r="B91" s="77">
        <v>16</v>
      </c>
      <c r="C91" s="22" t="s">
        <v>325</v>
      </c>
      <c r="D91" s="22" t="s">
        <v>326</v>
      </c>
      <c r="E91" s="150">
        <f t="shared" ref="E91:K91" si="53">E73+E77+E81+E85+E89</f>
        <v>0</v>
      </c>
      <c r="F91" s="150">
        <f t="shared" si="53"/>
        <v>0</v>
      </c>
      <c r="G91" s="150">
        <f t="shared" si="53"/>
        <v>0</v>
      </c>
      <c r="H91" s="150">
        <f t="shared" si="53"/>
        <v>0</v>
      </c>
      <c r="I91" s="150">
        <f t="shared" si="53"/>
        <v>0</v>
      </c>
      <c r="J91" s="150">
        <f t="shared" si="53"/>
        <v>0</v>
      </c>
      <c r="K91" s="150">
        <f t="shared" si="53"/>
        <v>0</v>
      </c>
      <c r="L91" s="366">
        <f>SUM(E91:K91)</f>
        <v>0</v>
      </c>
    </row>
    <row r="92" spans="2:12" x14ac:dyDescent="0.2">
      <c r="C92" s="4"/>
      <c r="D92" s="4"/>
    </row>
    <row r="93" spans="2:12" s="295" customFormat="1" ht="15" x14ac:dyDescent="0.2">
      <c r="B93" s="453"/>
      <c r="C93" s="293" t="s">
        <v>327</v>
      </c>
      <c r="D93" s="293"/>
    </row>
    <row r="94" spans="2:12" s="295" customFormat="1" x14ac:dyDescent="0.2">
      <c r="B94" s="453"/>
      <c r="C94" s="294" t="str">
        <f>C65</f>
        <v>For the year ended 31 December 2024</v>
      </c>
      <c r="D94" s="294"/>
    </row>
    <row r="95" spans="2:12" s="295" customFormat="1" x14ac:dyDescent="0.2">
      <c r="B95" s="453"/>
      <c r="C95" s="294" t="str">
        <f>"Figures in thousands of "&amp;'Key inputs'!H28</f>
        <v>Figures in thousands of GBP</v>
      </c>
      <c r="D95" s="294"/>
    </row>
    <row r="96" spans="2:12" s="295" customFormat="1" x14ac:dyDescent="0.2">
      <c r="B96" s="453"/>
      <c r="C96" s="294"/>
      <c r="D96" s="294"/>
    </row>
    <row r="97" spans="2:12" s="295" customFormat="1" ht="15" x14ac:dyDescent="0.25">
      <c r="B97" s="653"/>
      <c r="C97" s="668">
        <f>C68</f>
        <v>2024</v>
      </c>
      <c r="D97" s="351" t="s">
        <v>192</v>
      </c>
      <c r="E97" s="317" t="str">
        <f>'Key inputs'!G34</f>
        <v>2024 UY</v>
      </c>
      <c r="F97" s="317" t="str">
        <f>'Key inputs'!H34</f>
        <v>2023 UY</v>
      </c>
      <c r="G97" s="317" t="str">
        <f>'Key inputs'!I34</f>
        <v>2022 UY</v>
      </c>
      <c r="H97" s="317" t="str">
        <f>LEFT(G97,4)-1&amp;" UY"</f>
        <v>2021 UY</v>
      </c>
      <c r="I97" s="317" t="str">
        <f t="shared" ref="I97:K97" si="54">LEFT(H97,4)-1&amp;" UY"</f>
        <v>2020 UY</v>
      </c>
      <c r="J97" s="317" t="str">
        <f t="shared" si="54"/>
        <v>2019 UY</v>
      </c>
      <c r="K97" s="317" t="str">
        <f t="shared" si="54"/>
        <v>2018 UY</v>
      </c>
      <c r="L97" s="292" t="str">
        <f>'Key inputs'!J34</f>
        <v>Total</v>
      </c>
    </row>
    <row r="98" spans="2:12" s="295" customFormat="1" ht="15" x14ac:dyDescent="0.2">
      <c r="B98" s="656"/>
      <c r="C98" s="657"/>
      <c r="D98" s="354"/>
      <c r="E98" s="308" t="s">
        <v>193</v>
      </c>
      <c r="F98" s="308" t="s">
        <v>194</v>
      </c>
      <c r="G98" s="308" t="s">
        <v>195</v>
      </c>
      <c r="H98" s="308" t="s">
        <v>196</v>
      </c>
      <c r="I98" s="308" t="s">
        <v>197</v>
      </c>
      <c r="J98" s="308" t="s">
        <v>198</v>
      </c>
      <c r="K98" s="308" t="s">
        <v>199</v>
      </c>
      <c r="L98" s="308" t="s">
        <v>200</v>
      </c>
    </row>
    <row r="99" spans="2:12" ht="14.25" customHeight="1" x14ac:dyDescent="0.2">
      <c r="B99" s="470"/>
      <c r="C99" s="34"/>
      <c r="D99" s="375"/>
      <c r="E99" s="376"/>
      <c r="F99" s="376"/>
      <c r="G99" s="376"/>
      <c r="H99" s="376"/>
      <c r="I99" s="376"/>
      <c r="J99" s="376"/>
      <c r="K99" s="376"/>
      <c r="L99" s="377"/>
    </row>
    <row r="100" spans="2:12" ht="14.25" customHeight="1" x14ac:dyDescent="0.2">
      <c r="B100" s="77">
        <v>1</v>
      </c>
      <c r="C100" s="364" t="s">
        <v>328</v>
      </c>
      <c r="D100" s="364" t="s">
        <v>329</v>
      </c>
      <c r="E100" s="84"/>
      <c r="F100" s="84"/>
      <c r="G100" s="84"/>
      <c r="H100" s="84"/>
      <c r="I100" s="84"/>
      <c r="J100" s="84"/>
      <c r="K100" s="84"/>
      <c r="L100" s="366">
        <f t="shared" ref="L100:L101" si="55">SUM(E100:K100)</f>
        <v>0</v>
      </c>
    </row>
    <row r="101" spans="2:12" ht="14.25" customHeight="1" x14ac:dyDescent="0.2">
      <c r="B101" s="77">
        <v>2</v>
      </c>
      <c r="C101" s="374" t="s">
        <v>330</v>
      </c>
      <c r="D101" s="368" t="s">
        <v>331</v>
      </c>
      <c r="E101" s="152">
        <f t="shared" ref="E101:J101" si="56">SUM(E100)</f>
        <v>0</v>
      </c>
      <c r="F101" s="152">
        <f t="shared" si="56"/>
        <v>0</v>
      </c>
      <c r="G101" s="152">
        <f t="shared" si="56"/>
        <v>0</v>
      </c>
      <c r="H101" s="152">
        <f t="shared" si="56"/>
        <v>0</v>
      </c>
      <c r="I101" s="152">
        <f t="shared" si="56"/>
        <v>0</v>
      </c>
      <c r="J101" s="152">
        <f t="shared" si="56"/>
        <v>0</v>
      </c>
      <c r="K101" s="152">
        <f t="shared" ref="K101" si="57">SUM(K100)</f>
        <v>0</v>
      </c>
      <c r="L101" s="366">
        <f t="shared" si="55"/>
        <v>0</v>
      </c>
    </row>
    <row r="102" spans="2:12" ht="14.25" customHeight="1" x14ac:dyDescent="0.2">
      <c r="B102" s="470"/>
      <c r="C102" s="34"/>
      <c r="D102" s="375"/>
      <c r="E102" s="376"/>
      <c r="F102" s="376"/>
      <c r="G102" s="376"/>
      <c r="H102" s="376"/>
      <c r="I102" s="376"/>
      <c r="J102" s="376"/>
      <c r="K102" s="376"/>
      <c r="L102" s="377"/>
    </row>
    <row r="103" spans="2:12" ht="14.25" customHeight="1" x14ac:dyDescent="0.2">
      <c r="B103" s="77">
        <v>3</v>
      </c>
      <c r="C103" s="364" t="s">
        <v>297</v>
      </c>
      <c r="D103" s="364" t="s">
        <v>332</v>
      </c>
      <c r="E103" s="84"/>
      <c r="F103" s="84"/>
      <c r="G103" s="84"/>
      <c r="H103" s="84"/>
      <c r="I103" s="84"/>
      <c r="J103" s="84"/>
      <c r="K103" s="84"/>
      <c r="L103" s="366">
        <f t="shared" ref="L103:L106" si="58">SUM(E103:K103)</f>
        <v>0</v>
      </c>
    </row>
    <row r="104" spans="2:12" ht="14.25" customHeight="1" x14ac:dyDescent="0.2">
      <c r="B104" s="77">
        <v>4</v>
      </c>
      <c r="C104" s="24" t="s">
        <v>299</v>
      </c>
      <c r="D104" s="364" t="s">
        <v>333</v>
      </c>
      <c r="E104" s="84"/>
      <c r="F104" s="84"/>
      <c r="G104" s="84"/>
      <c r="H104" s="84"/>
      <c r="I104" s="84"/>
      <c r="J104" s="84"/>
      <c r="K104" s="84"/>
      <c r="L104" s="366">
        <f t="shared" si="58"/>
        <v>0</v>
      </c>
    </row>
    <row r="105" spans="2:12" ht="14.25" customHeight="1" x14ac:dyDescent="0.2">
      <c r="B105" s="77">
        <v>5</v>
      </c>
      <c r="C105" s="24" t="s">
        <v>334</v>
      </c>
      <c r="D105" s="364" t="s">
        <v>335</v>
      </c>
      <c r="E105" s="84"/>
      <c r="F105" s="84"/>
      <c r="G105" s="84"/>
      <c r="H105" s="84"/>
      <c r="I105" s="84"/>
      <c r="J105" s="84"/>
      <c r="K105" s="84"/>
      <c r="L105" s="366">
        <f t="shared" si="58"/>
        <v>0</v>
      </c>
    </row>
    <row r="106" spans="2:12" ht="14.25" customHeight="1" x14ac:dyDescent="0.2">
      <c r="B106" s="77">
        <v>6</v>
      </c>
      <c r="C106" s="378" t="s">
        <v>336</v>
      </c>
      <c r="D106" s="379" t="s">
        <v>337</v>
      </c>
      <c r="E106" s="383"/>
      <c r="F106" s="383"/>
      <c r="G106" s="383"/>
      <c r="H106" s="383"/>
      <c r="I106" s="383"/>
      <c r="J106" s="383"/>
      <c r="K106" s="383"/>
      <c r="L106" s="366">
        <f t="shared" si="58"/>
        <v>0</v>
      </c>
    </row>
    <row r="107" spans="2:12" ht="14.25" customHeight="1" x14ac:dyDescent="0.2">
      <c r="B107" s="470"/>
      <c r="C107" s="565" t="s">
        <v>166</v>
      </c>
      <c r="D107" s="376" t="s">
        <v>338</v>
      </c>
      <c r="E107" s="150">
        <f>SUM(E103:E106)</f>
        <v>0</v>
      </c>
      <c r="F107" s="150">
        <f t="shared" ref="F107:K107" si="59">SUM(F103:F106)</f>
        <v>0</v>
      </c>
      <c r="G107" s="150">
        <f t="shared" si="59"/>
        <v>0</v>
      </c>
      <c r="H107" s="150">
        <f t="shared" si="59"/>
        <v>0</v>
      </c>
      <c r="I107" s="150">
        <f t="shared" si="59"/>
        <v>0</v>
      </c>
      <c r="J107" s="150">
        <f t="shared" si="59"/>
        <v>0</v>
      </c>
      <c r="K107" s="150">
        <f t="shared" si="59"/>
        <v>0</v>
      </c>
      <c r="L107" s="366">
        <f>SUM(E107:K107)</f>
        <v>0</v>
      </c>
    </row>
    <row r="108" spans="2:12" ht="14.25" customHeight="1" x14ac:dyDescent="0.2">
      <c r="B108" s="77">
        <v>7</v>
      </c>
      <c r="C108" s="379" t="s">
        <v>339</v>
      </c>
      <c r="D108" s="24" t="s">
        <v>340</v>
      </c>
      <c r="E108" s="383"/>
      <c r="F108" s="383"/>
      <c r="G108" s="383"/>
      <c r="H108" s="383"/>
      <c r="I108" s="383"/>
      <c r="J108" s="383"/>
      <c r="K108" s="383"/>
      <c r="L108" s="366">
        <f>SUM(E108:K108)</f>
        <v>0</v>
      </c>
    </row>
    <row r="109" spans="2:12" ht="14.25" customHeight="1" x14ac:dyDescent="0.2">
      <c r="B109" s="470"/>
      <c r="C109" s="38"/>
      <c r="D109" s="375"/>
      <c r="E109" s="376"/>
      <c r="F109" s="376"/>
      <c r="G109" s="376"/>
      <c r="H109" s="376"/>
      <c r="I109" s="376"/>
      <c r="J109" s="376"/>
      <c r="K109" s="376"/>
      <c r="L109" s="377"/>
    </row>
    <row r="110" spans="2:12" ht="14.25" customHeight="1" x14ac:dyDescent="0.2">
      <c r="B110" s="77">
        <v>8</v>
      </c>
      <c r="C110" s="379" t="s">
        <v>341</v>
      </c>
      <c r="D110" s="379" t="s">
        <v>342</v>
      </c>
      <c r="E110" s="84"/>
      <c r="F110" s="84"/>
      <c r="G110" s="84"/>
      <c r="H110" s="383"/>
      <c r="I110" s="383"/>
      <c r="J110" s="383"/>
      <c r="K110" s="383"/>
      <c r="L110" s="366">
        <f>SUM(E110:K110)</f>
        <v>0</v>
      </c>
    </row>
    <row r="111" spans="2:12" ht="14.25" customHeight="1" x14ac:dyDescent="0.2">
      <c r="B111" s="470"/>
      <c r="C111" s="39"/>
      <c r="D111" s="381"/>
      <c r="E111" s="376"/>
      <c r="F111" s="376"/>
      <c r="G111" s="376"/>
      <c r="H111" s="376"/>
      <c r="I111" s="376"/>
      <c r="J111" s="376"/>
      <c r="K111" s="376"/>
      <c r="L111" s="377"/>
    </row>
    <row r="112" spans="2:12" ht="14.25" customHeight="1" x14ac:dyDescent="0.2">
      <c r="B112" s="77">
        <v>9</v>
      </c>
      <c r="C112" s="365" t="s">
        <v>343</v>
      </c>
      <c r="D112" s="365" t="s">
        <v>344</v>
      </c>
      <c r="E112" s="84"/>
      <c r="F112" s="84"/>
      <c r="G112" s="84"/>
      <c r="H112" s="84"/>
      <c r="I112" s="84"/>
      <c r="J112" s="84"/>
      <c r="K112" s="84"/>
      <c r="L112" s="366">
        <f t="shared" ref="L112:L115" si="60">SUM(E112:K112)</f>
        <v>0</v>
      </c>
    </row>
    <row r="113" spans="2:12" ht="14.25" customHeight="1" x14ac:dyDescent="0.2">
      <c r="B113" s="77">
        <v>10</v>
      </c>
      <c r="C113" s="27" t="s">
        <v>345</v>
      </c>
      <c r="D113" s="365" t="s">
        <v>346</v>
      </c>
      <c r="E113" s="84"/>
      <c r="F113" s="84"/>
      <c r="G113" s="84"/>
      <c r="H113" s="84"/>
      <c r="I113" s="84"/>
      <c r="J113" s="84"/>
      <c r="K113" s="84"/>
      <c r="L113" s="366">
        <f t="shared" si="60"/>
        <v>0</v>
      </c>
    </row>
    <row r="114" spans="2:12" ht="14.25" customHeight="1" x14ac:dyDescent="0.2">
      <c r="B114" s="77">
        <v>11</v>
      </c>
      <c r="C114" s="27" t="s">
        <v>347</v>
      </c>
      <c r="D114" s="365" t="s">
        <v>348</v>
      </c>
      <c r="E114" s="84"/>
      <c r="F114" s="84"/>
      <c r="G114" s="84"/>
      <c r="H114" s="84"/>
      <c r="I114" s="84"/>
      <c r="J114" s="84"/>
      <c r="K114" s="84"/>
      <c r="L114" s="366">
        <f t="shared" si="60"/>
        <v>0</v>
      </c>
    </row>
    <row r="115" spans="2:12" ht="14.25" customHeight="1" x14ac:dyDescent="0.2">
      <c r="B115" s="77">
        <v>12</v>
      </c>
      <c r="C115" s="384" t="s">
        <v>349</v>
      </c>
      <c r="D115" s="365" t="s">
        <v>350</v>
      </c>
      <c r="E115" s="84"/>
      <c r="F115" s="84"/>
      <c r="G115" s="84"/>
      <c r="H115" s="383"/>
      <c r="I115" s="383"/>
      <c r="J115" s="383"/>
      <c r="K115" s="383"/>
      <c r="L115" s="366">
        <f t="shared" si="60"/>
        <v>0</v>
      </c>
    </row>
    <row r="116" spans="2:12" ht="14.25" customHeight="1" x14ac:dyDescent="0.2">
      <c r="B116" s="470"/>
      <c r="C116" s="567" t="s">
        <v>40</v>
      </c>
      <c r="D116" s="561" t="s">
        <v>351</v>
      </c>
      <c r="E116" s="150">
        <f t="shared" ref="E116:K116" si="61">SUM(E112:E115)</f>
        <v>0</v>
      </c>
      <c r="F116" s="150">
        <f t="shared" si="61"/>
        <v>0</v>
      </c>
      <c r="G116" s="150">
        <f t="shared" si="61"/>
        <v>0</v>
      </c>
      <c r="H116" s="150">
        <f t="shared" si="61"/>
        <v>0</v>
      </c>
      <c r="I116" s="150">
        <f t="shared" si="61"/>
        <v>0</v>
      </c>
      <c r="J116" s="150">
        <f t="shared" si="61"/>
        <v>0</v>
      </c>
      <c r="K116" s="150">
        <f t="shared" si="61"/>
        <v>0</v>
      </c>
      <c r="L116" s="366">
        <f>SUM(E116:K116)</f>
        <v>0</v>
      </c>
    </row>
    <row r="117" spans="2:12" ht="14.25" customHeight="1" x14ac:dyDescent="0.2">
      <c r="B117" s="77">
        <v>13</v>
      </c>
      <c r="C117" s="364" t="s">
        <v>352</v>
      </c>
      <c r="D117" s="364" t="s">
        <v>353</v>
      </c>
      <c r="E117" s="84"/>
      <c r="F117" s="84"/>
      <c r="G117" s="84"/>
      <c r="H117" s="84"/>
      <c r="I117" s="84"/>
      <c r="J117" s="84"/>
      <c r="K117" s="84"/>
      <c r="L117" s="366">
        <f t="shared" ref="L117" si="62">SUM(E117:K117)</f>
        <v>0</v>
      </c>
    </row>
    <row r="118" spans="2:12" ht="14.25" customHeight="1" x14ac:dyDescent="0.2">
      <c r="B118" s="77">
        <v>14</v>
      </c>
      <c r="C118" s="25" t="s">
        <v>354</v>
      </c>
      <c r="D118" s="25" t="s">
        <v>355</v>
      </c>
      <c r="E118" s="150">
        <f t="shared" ref="E118:K118" si="63">E107+E108+E110+E116+E117</f>
        <v>0</v>
      </c>
      <c r="F118" s="150">
        <f t="shared" si="63"/>
        <v>0</v>
      </c>
      <c r="G118" s="150">
        <f t="shared" si="63"/>
        <v>0</v>
      </c>
      <c r="H118" s="150">
        <f t="shared" si="63"/>
        <v>0</v>
      </c>
      <c r="I118" s="150">
        <f t="shared" si="63"/>
        <v>0</v>
      </c>
      <c r="J118" s="150">
        <f t="shared" si="63"/>
        <v>0</v>
      </c>
      <c r="K118" s="150">
        <f t="shared" si="63"/>
        <v>0</v>
      </c>
      <c r="L118" s="366">
        <f>SUM(E118:K118)</f>
        <v>0</v>
      </c>
    </row>
    <row r="119" spans="2:12" ht="14.25" customHeight="1" x14ac:dyDescent="0.2">
      <c r="B119" s="77">
        <v>15</v>
      </c>
      <c r="C119" s="25" t="s">
        <v>356</v>
      </c>
      <c r="D119" s="25" t="s">
        <v>357</v>
      </c>
      <c r="E119" s="150">
        <f t="shared" ref="E119:K119" si="64">SUM(E118,E101)</f>
        <v>0</v>
      </c>
      <c r="F119" s="150">
        <f t="shared" si="64"/>
        <v>0</v>
      </c>
      <c r="G119" s="150">
        <f t="shared" si="64"/>
        <v>0</v>
      </c>
      <c r="H119" s="150">
        <f t="shared" si="64"/>
        <v>0</v>
      </c>
      <c r="I119" s="150">
        <f t="shared" si="64"/>
        <v>0</v>
      </c>
      <c r="J119" s="150">
        <f t="shared" si="64"/>
        <v>0</v>
      </c>
      <c r="K119" s="150">
        <f t="shared" si="64"/>
        <v>0</v>
      </c>
      <c r="L119" s="366">
        <f>SUM(E119:K119)</f>
        <v>0</v>
      </c>
    </row>
    <row r="120" spans="2:12" x14ac:dyDescent="0.2">
      <c r="C120" s="289" t="str">
        <f>IF(L120="","","Balance check")</f>
        <v/>
      </c>
      <c r="D120" s="289"/>
      <c r="E120" s="291" t="str">
        <f t="shared" ref="E120:J120" si="65">IF(E119&lt;&gt;E91,E91-E119,"")</f>
        <v/>
      </c>
      <c r="F120" s="291" t="str">
        <f t="shared" si="65"/>
        <v/>
      </c>
      <c r="G120" s="291" t="str">
        <f t="shared" si="65"/>
        <v/>
      </c>
      <c r="H120" s="291" t="str">
        <f t="shared" si="65"/>
        <v/>
      </c>
      <c r="I120" s="291" t="str">
        <f t="shared" si="65"/>
        <v/>
      </c>
      <c r="J120" s="291" t="str">
        <f t="shared" si="65"/>
        <v/>
      </c>
      <c r="K120" s="291"/>
      <c r="L120" s="291" t="str">
        <f>IF(L119&lt;&gt;L91,L91-L119,"")</f>
        <v/>
      </c>
    </row>
  </sheetData>
  <sheetProtection algorithmName="SHA-512" hashValue="zPiC2E8VHE35p0XoAWe/pq7/abmSXzzAbCH04bEHs52hIH+zB2ninyhJsoNcCEirIzJ99WT7LjGb7EoUWoa2wA==" saltValue="Ck1C/7JKiUUnXz0T0/jwFg==" spinCount="100000" sheet="1" formatColumns="0" selectLockedCells="1"/>
  <hyperlinks>
    <hyperlink ref="E3" location="Content!A1" display="&lt;&lt;&lt; Back to ToC" xr:uid="{FEC3939B-23CA-4856-8FEF-C12E0328BAF1}"/>
  </hyperlinks>
  <pageMargins left="0.7" right="0.7" top="0.75" bottom="0.75" header="0.3" footer="0.3"/>
  <pageSetup paperSize="9" scale="47" fitToHeight="0" orientation="landscape" r:id="rId1"/>
  <headerFooter>
    <oddFooter>&amp;C
_x000D_&amp;1#&amp;"Calibri"&amp;10&amp;K000000 Classification: Unclassified</oddFooter>
  </headerFooter>
  <rowBreaks count="1" manualBreakCount="1">
    <brk id="62" min="1" max="11" man="1"/>
  </rowBreak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Comments xmlns="887bddc0-3589-412e-b769-a92a9a248f35">Updated for changes 04/02/2026
</Comments>
    <_ip_UnifiedCompliancePolicyUIAction xmlns="http://schemas.microsoft.com/sharepoint/v3" xsi:nil="true"/>
    <_ip_UnifiedCompliancePolicyProperties xmlns="http://schemas.microsoft.com/sharepoint/v3" xsi:nil="true"/>
    <lcf76f155ced4ddcb4097134ff3c332f xmlns="887bddc0-3589-412e-b769-a92a9a248f35">
      <Terms xmlns="http://schemas.microsoft.com/office/infopath/2007/PartnerControls"/>
    </lcf76f155ced4ddcb4097134ff3c332f>
    <TaxCatchAll xmlns="a46d3e8b-330c-460f-8cff-ab2ca519a62f" xsi:nil="true"/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E9BE8ADF0917974C9B082B6091E5D349" ma:contentTypeVersion="13" ma:contentTypeDescription="Create a new document." ma:contentTypeScope="" ma:versionID="b9ba6cf24a6e7b388a28bdc974531f25">
  <xsd:schema xmlns:xsd="http://www.w3.org/2001/XMLSchema" xmlns:xs="http://www.w3.org/2001/XMLSchema" xmlns:p="http://schemas.microsoft.com/office/2006/metadata/properties" xmlns:ns1="http://schemas.microsoft.com/sharepoint/v3" xmlns:ns2="887bddc0-3589-412e-b769-a92a9a248f35" xmlns:ns3="a46d3e8b-330c-460f-8cff-ab2ca519a62f" targetNamespace="http://schemas.microsoft.com/office/2006/metadata/properties" ma:root="true" ma:fieldsID="ae6e68c74ccc7bc21361f302783029fe" ns1:_="" ns2:_="" ns3:_="">
    <xsd:import namespace="http://schemas.microsoft.com/sharepoint/v3"/>
    <xsd:import namespace="887bddc0-3589-412e-b769-a92a9a248f35"/>
    <xsd:import namespace="a46d3e8b-330c-460f-8cff-ab2ca519a62f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Comments" minOccurs="0"/>
                <xsd:element ref="ns1:_ip_UnifiedCompliancePolicyProperties" minOccurs="0"/>
                <xsd:element ref="ns1:_ip_UnifiedCompliancePolicyUIAction" minOccurs="0"/>
                <xsd:element ref="ns2:MediaServiceDateTaken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12" nillable="true" ma:displayName="Unified Compliance Policy Properties" ma:hidden="true" ma:internalName="_ip_UnifiedCompliancePolicyProperties">
      <xsd:simpleType>
        <xsd:restriction base="dms:Note"/>
      </xsd:simpleType>
    </xsd:element>
    <xsd:element name="_ip_UnifiedCompliancePolicyUIAction" ma:index="13" nillable="true" ma:displayName="Unified Compliance Policy UI Action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87bddc0-3589-412e-b769-a92a9a248f35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Comments" ma:index="11" nillable="true" ma:displayName="Comments" ma:format="Dropdown" ma:internalName="Comments">
      <xsd:simpleType>
        <xsd:restriction base="dms:Note">
          <xsd:maxLength value="255"/>
        </xsd:restriction>
      </xsd:simpleType>
    </xsd:element>
    <xsd:element name="MediaServiceDateTaken" ma:index="14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lcf76f155ced4ddcb4097134ff3c332f" ma:index="16" nillable="true" ma:taxonomy="true" ma:internalName="lcf76f155ced4ddcb4097134ff3c332f" ma:taxonomyFieldName="MediaServiceImageTags" ma:displayName="Image Tags" ma:readOnly="false" ma:fieldId="{5cf76f15-5ced-4ddc-b409-7134ff3c332f}" ma:taxonomyMulti="true" ma:sspId="3ca62c2d-09df-4e68-912c-3f87823c8417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8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9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20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46d3e8b-330c-460f-8cff-ab2ca519a62f" elementFormDefault="qualified">
    <xsd:import namespace="http://schemas.microsoft.com/office/2006/documentManagement/types"/>
    <xsd:import namespace="http://schemas.microsoft.com/office/infopath/2007/PartnerControls"/>
    <xsd:element name="TaxCatchAll" ma:index="17" nillable="true" ma:displayName="Taxonomy Catch All Column" ma:hidden="true" ma:list="{5933a7f2-8a71-40fd-89c9-1978c5ccac73}" ma:internalName="TaxCatchAll" ma:showField="CatchAllData" ma:web="a46d3e8b-330c-460f-8cff-ab2ca519a62f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4.xml><?xml version="1.0" encoding="utf-8"?>
<datasnipper xmlns="http://datasnipper" workbookId="e042581a-81b0-43ee-b621-78cc51e78649" included="false" dataSnipperSheetDeleted="false" guid="ec980f85-e7f1-4d1b-9847-2c00eb22c7c7" revision="2"/>
</file>

<file path=customXml/itemProps1.xml><?xml version="1.0" encoding="utf-8"?>
<ds:datastoreItem xmlns:ds="http://schemas.openxmlformats.org/officeDocument/2006/customXml" ds:itemID="{23C8D46D-2F60-4CA0-AC31-16BBA4A1A75C}">
  <ds:schemaRefs>
    <ds:schemaRef ds:uri="http://www.w3.org/XML/1998/namespace"/>
    <ds:schemaRef ds:uri="http://schemas.microsoft.com/office/2006/metadata/properties"/>
    <ds:schemaRef ds:uri="http://purl.org/dc/elements/1.1/"/>
    <ds:schemaRef ds:uri="http://purl.org/dc/dcmitype/"/>
    <ds:schemaRef ds:uri="http://schemas.microsoft.com/sharepoint/v3"/>
    <ds:schemaRef ds:uri="http://purl.org/dc/terms/"/>
    <ds:schemaRef ds:uri="http://schemas.microsoft.com/office/2006/documentManagement/types"/>
    <ds:schemaRef ds:uri="http://schemas.openxmlformats.org/package/2006/metadata/core-properties"/>
    <ds:schemaRef ds:uri="http://schemas.microsoft.com/office/infopath/2007/PartnerControls"/>
    <ds:schemaRef ds:uri="a46d3e8b-330c-460f-8cff-ab2ca519a62f"/>
    <ds:schemaRef ds:uri="887bddc0-3589-412e-b769-a92a9a248f35"/>
  </ds:schemaRefs>
</ds:datastoreItem>
</file>

<file path=customXml/itemProps2.xml><?xml version="1.0" encoding="utf-8"?>
<ds:datastoreItem xmlns:ds="http://schemas.openxmlformats.org/officeDocument/2006/customXml" ds:itemID="{5A241EC9-657E-4000-A45C-6E9916C13891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887bddc0-3589-412e-b769-a92a9a248f35"/>
    <ds:schemaRef ds:uri="a46d3e8b-330c-460f-8cff-ab2ca519a62f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9B1D9288-A1CF-458D-B0D2-F3AE6A33DA27}">
  <ds:schemaRefs>
    <ds:schemaRef ds:uri="http://schemas.microsoft.com/sharepoint/v3/contenttype/forms"/>
  </ds:schemaRefs>
</ds:datastoreItem>
</file>

<file path=customXml/itemProps4.xml><?xml version="1.0" encoding="utf-8"?>
<ds:datastoreItem xmlns:ds="http://schemas.openxmlformats.org/officeDocument/2006/customXml" ds:itemID="{2F1309C1-04CF-4D93-BE56-06091FA978C6}">
  <ds:schemaRefs>
    <ds:schemaRef ds:uri="http://datasnipper"/>
  </ds:schemaRefs>
</ds:datastoreItem>
</file>

<file path=docMetadata/LabelInfo.xml><?xml version="1.0" encoding="utf-8"?>
<clbl:labelList xmlns:clbl="http://schemas.microsoft.com/office/2020/mipLabelMetadata">
  <clbl:label id="{deff24bb-2089-4400-8c8e-f71e680378b2}" enabled="0" method="" siteId="{deff24bb-2089-4400-8c8e-f71e680378b2}" removed="1"/>
</clbl:labelLis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2</DocSecurity>
  <ScaleCrop>false</ScaleCrop>
  <HeadingPairs>
    <vt:vector size="4" baseType="variant">
      <vt:variant>
        <vt:lpstr>Worksheets</vt:lpstr>
      </vt:variant>
      <vt:variant>
        <vt:i4>33</vt:i4>
      </vt:variant>
      <vt:variant>
        <vt:lpstr>Named Ranges</vt:lpstr>
      </vt:variant>
      <vt:variant>
        <vt:i4>40</vt:i4>
      </vt:variant>
    </vt:vector>
  </HeadingPairs>
  <TitlesOfParts>
    <vt:vector size="73" baseType="lpstr">
      <vt:lpstr>Change Tracker</vt:lpstr>
      <vt:lpstr>Key inputs</vt:lpstr>
      <vt:lpstr>KPMG validations clean ups</vt:lpstr>
      <vt:lpstr>Direct validations</vt:lpstr>
      <vt:lpstr>Indirect validations</vt:lpstr>
      <vt:lpstr>Content</vt:lpstr>
      <vt:lpstr>Primary statements --- &gt;&gt;&gt;</vt:lpstr>
      <vt:lpstr>Statement of profit and loss</vt:lpstr>
      <vt:lpstr>Balance Sheet</vt:lpstr>
      <vt:lpstr>Statement of Change in members </vt:lpstr>
      <vt:lpstr>Notes --- &gt;&gt;&gt;</vt:lpstr>
      <vt:lpstr>Risk Management Note --- &gt;&gt;&gt;</vt:lpstr>
      <vt:lpstr>Exposure to credit risk</vt:lpstr>
      <vt:lpstr>Financial Assets past due</vt:lpstr>
      <vt:lpstr>Age analysis of past due no imp</vt:lpstr>
      <vt:lpstr>Maturity analysis of syndicate </vt:lpstr>
      <vt:lpstr>Currency risk</vt:lpstr>
      <vt:lpstr>Sensitivity analysis market</vt:lpstr>
      <vt:lpstr>Other claims notes --- &gt;&gt;&gt;</vt:lpstr>
      <vt:lpstr>Claims development table; gross</vt:lpstr>
      <vt:lpstr>Claims development table; net</vt:lpstr>
      <vt:lpstr>Discount rates and mean terms</vt:lpstr>
      <vt:lpstr>Discounted claims values</vt:lpstr>
      <vt:lpstr>Other notes --- &gt;&gt;&gt;</vt:lpstr>
      <vt:lpstr>Analysis of underwriting re</vt:lpstr>
      <vt:lpstr>Geographical split of gross </vt:lpstr>
      <vt:lpstr>Net operating expenses</vt:lpstr>
      <vt:lpstr>Investment return</vt:lpstr>
      <vt:lpstr> Financial Investments (FI)</vt:lpstr>
      <vt:lpstr>Assets by FV hierarchy class</vt:lpstr>
      <vt:lpstr>Debtors</vt:lpstr>
      <vt:lpstr>Creditors</vt:lpstr>
      <vt:lpstr>Foreign exchange rates</vt:lpstr>
      <vt:lpstr>'Statement of profit and loss'!_Toc157772369</vt:lpstr>
      <vt:lpstr>'Statement of profit and loss'!_Toc157772370</vt:lpstr>
      <vt:lpstr>'Statement of profit and loss'!_Toc157772372</vt:lpstr>
      <vt:lpstr>'Balance Sheet'!_Toc157772373</vt:lpstr>
      <vt:lpstr>'Balance Sheet'!_Toc157772374</vt:lpstr>
      <vt:lpstr>'Age analysis of past due no imp'!_Toc157772380</vt:lpstr>
      <vt:lpstr>'Financial Assets past due'!_Toc157772380</vt:lpstr>
      <vt:lpstr>'Maturity analysis of syndicate '!_Toc157772381</vt:lpstr>
      <vt:lpstr>'Currency risk'!_Toc157772382</vt:lpstr>
      <vt:lpstr>'Sensitivity analysis market'!_Toc157772383</vt:lpstr>
      <vt:lpstr>'Geographical split of gross '!_Toc157772384</vt:lpstr>
      <vt:lpstr>Creditors!_Toc157772386</vt:lpstr>
      <vt:lpstr>Debtors!_Toc157772386</vt:lpstr>
      <vt:lpstr>'Net operating expenses'!_Toc157772386</vt:lpstr>
      <vt:lpstr>'Investment return'!_Toc157772387</vt:lpstr>
      <vt:lpstr>' Financial Investments (FI)'!_Toc157772388</vt:lpstr>
      <vt:lpstr>'Assets by FV hierarchy class'!_Toc157772389</vt:lpstr>
      <vt:lpstr>'Claims development table; gross'!_Toc157772393</vt:lpstr>
      <vt:lpstr>'Claims development table; net'!_Toc157772393</vt:lpstr>
      <vt:lpstr>'Discount rates and mean terms'!_Toc157772401</vt:lpstr>
      <vt:lpstr>'Discounted claims values'!_Toc157772402</vt:lpstr>
      <vt:lpstr>' Financial Investments (FI)'!Print_Area</vt:lpstr>
      <vt:lpstr>'Assets by FV hierarchy class'!Print_Area</vt:lpstr>
      <vt:lpstr>'Balance Sheet'!Print_Area</vt:lpstr>
      <vt:lpstr>'Change Tracker'!Print_Area</vt:lpstr>
      <vt:lpstr>Content!Print_Area</vt:lpstr>
      <vt:lpstr>Creditors!Print_Area</vt:lpstr>
      <vt:lpstr>Debtors!Print_Area</vt:lpstr>
      <vt:lpstr>'Direct validations'!Print_Area</vt:lpstr>
      <vt:lpstr>'Exposure to credit risk'!Print_Area</vt:lpstr>
      <vt:lpstr>'Financial Assets past due'!Print_Area</vt:lpstr>
      <vt:lpstr>'Foreign exchange rates'!Print_Area</vt:lpstr>
      <vt:lpstr>'Geographical split of gross '!Print_Area</vt:lpstr>
      <vt:lpstr>'Indirect validations'!Print_Area</vt:lpstr>
      <vt:lpstr>'Key inputs'!Print_Area</vt:lpstr>
      <vt:lpstr>'Maturity analysis of syndicate '!Print_Area</vt:lpstr>
      <vt:lpstr>'Net operating expenses'!Print_Area</vt:lpstr>
      <vt:lpstr>'Notes --- &gt;&gt;&gt;'!Print_Area</vt:lpstr>
      <vt:lpstr>'Risk Management Note --- &gt;&gt;&gt;'!Print_Area</vt:lpstr>
      <vt:lpstr>'Statement of profit and loss'!Print_Area</vt:lpstr>
    </vt:vector>
  </TitlesOfParts>
  <Manager/>
  <Company>KPMG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Otieno, Samson</dc:creator>
  <cp:keywords/>
  <dc:description/>
  <cp:lastModifiedBy>Lim, Elaine</cp:lastModifiedBy>
  <cp:revision/>
  <cp:lastPrinted>2025-12-22T10:10:16Z</cp:lastPrinted>
  <dcterms:created xsi:type="dcterms:W3CDTF">2024-05-07T12:26:10Z</dcterms:created>
  <dcterms:modified xsi:type="dcterms:W3CDTF">2026-02-11T13:09:52Z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0x010100E9BE8ADF0917974C9B082B6091E5D349</vt:lpwstr>
  </property>
  <property fmtid="{D5CDD505-2E9C-101B-9397-08002B2CF9AE}" pid="3" name="Order">
    <vt:r8>1900</vt:r8>
  </property>
  <property fmtid="{D5CDD505-2E9C-101B-9397-08002B2CF9AE}" pid="4" name="xd_Signature">
    <vt:bool>false</vt:bool>
  </property>
  <property fmtid="{D5CDD505-2E9C-101B-9397-08002B2CF9AE}" pid="5" name="xd_ProgID">
    <vt:lpwstr/>
  </property>
  <property fmtid="{D5CDD505-2E9C-101B-9397-08002B2CF9AE}" pid="6" name="ComplianceAssetId">
    <vt:lpwstr/>
  </property>
  <property fmtid="{D5CDD505-2E9C-101B-9397-08002B2CF9AE}" pid="7" name="TemplateUrl">
    <vt:lpwstr/>
  </property>
  <property fmtid="{D5CDD505-2E9C-101B-9397-08002B2CF9AE}" pid="8" name="_ExtendedDescription">
    <vt:lpwstr/>
  </property>
  <property fmtid="{D5CDD505-2E9C-101B-9397-08002B2CF9AE}" pid="9" name="TriggerFlowInfo">
    <vt:lpwstr/>
  </property>
  <property fmtid="{D5CDD505-2E9C-101B-9397-08002B2CF9AE}" pid="10" name="MediaServiceImageTags">
    <vt:lpwstr/>
  </property>
  <property fmtid="{D5CDD505-2E9C-101B-9397-08002B2CF9AE}" pid="11" name="MSIP_Label_d9d4eac9-bab1-4863-b7e6-52e5c519cf63_Enabled">
    <vt:lpwstr>true</vt:lpwstr>
  </property>
  <property fmtid="{D5CDD505-2E9C-101B-9397-08002B2CF9AE}" pid="12" name="MSIP_Label_d9d4eac9-bab1-4863-b7e6-52e5c519cf63_SetDate">
    <vt:lpwstr>2024-11-11T09:10:17Z</vt:lpwstr>
  </property>
  <property fmtid="{D5CDD505-2E9C-101B-9397-08002B2CF9AE}" pid="13" name="MSIP_Label_d9d4eac9-bab1-4863-b7e6-52e5c519cf63_Method">
    <vt:lpwstr>Privileged</vt:lpwstr>
  </property>
  <property fmtid="{D5CDD505-2E9C-101B-9397-08002B2CF9AE}" pid="14" name="MSIP_Label_d9d4eac9-bab1-4863-b7e6-52e5c519cf63_Name">
    <vt:lpwstr>d9d4eac9-bab1-4863-b7e6-52e5c519cf63</vt:lpwstr>
  </property>
  <property fmtid="{D5CDD505-2E9C-101B-9397-08002B2CF9AE}" pid="15" name="MSIP_Label_d9d4eac9-bab1-4863-b7e6-52e5c519cf63_SiteId">
    <vt:lpwstr>8df4b91e-bf72-411d-9902-5ecc8f1e6c11</vt:lpwstr>
  </property>
  <property fmtid="{D5CDD505-2E9C-101B-9397-08002B2CF9AE}" pid="16" name="MSIP_Label_d9d4eac9-bab1-4863-b7e6-52e5c519cf63_ActionId">
    <vt:lpwstr>1d7fcc58-0498-46aa-b156-7dd544c69c52</vt:lpwstr>
  </property>
  <property fmtid="{D5CDD505-2E9C-101B-9397-08002B2CF9AE}" pid="17" name="MSIP_Label_d9d4eac9-bab1-4863-b7e6-52e5c519cf63_ContentBits">
    <vt:lpwstr>2</vt:lpwstr>
  </property>
  <property fmtid="{D5CDD505-2E9C-101B-9397-08002B2CF9AE}" pid="18" name="Comment">
    <vt:lpwstr>For tagging as example</vt:lpwstr>
  </property>
</Properties>
</file>